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showInkAnnotation="0" defaultThemeVersion="166925"/>
  <mc:AlternateContent xmlns:mc="http://schemas.openxmlformats.org/markup-compatibility/2006">
    <mc:Choice Requires="x15">
      <x15ac:absPath xmlns:x15ac="http://schemas.microsoft.com/office/spreadsheetml/2010/11/ac" url="/Users/brady/Desktop/Director of Technology/"/>
    </mc:Choice>
  </mc:AlternateContent>
  <xr:revisionPtr revIDLastSave="0" documentId="13_ncr:1_{57BECEC6-855D-5548-8C91-8E2E190E2B65}" xr6:coauthVersionLast="46" xr6:coauthVersionMax="46" xr10:uidLastSave="{00000000-0000-0000-0000-000000000000}"/>
  <bookViews>
    <workbookView xWindow="380" yWindow="500" windowWidth="28040" windowHeight="15480" activeTab="2" xr2:uid="{F394E1AF-DDCE-B34C-A6C8-45D4287A5F5E}"/>
  </bookViews>
  <sheets>
    <sheet name="Introduction" sheetId="5" r:id="rId1"/>
    <sheet name="Common Functions" sheetId="1" r:id="rId2"/>
    <sheet name="Lookups" sheetId="2" r:id="rId3"/>
  </sheets>
  <definedNames>
    <definedName name="_xlnm.Print_Area" localSheetId="0">Introduction!$A$1:$M$19</definedName>
  </definedNames>
  <calcPr calcId="191029"/>
  <customWorkbookViews>
    <customWorkbookView name="Introduction" guid="{62D9056B-30AB-244E-A975-879469157905}" xWindow="19" yWindow="25" windowWidth="1402" windowHeight="774"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2" l="1"/>
  <c r="O16" i="2"/>
  <c r="O17" i="2"/>
  <c r="O18" i="2"/>
  <c r="O19" i="2"/>
  <c r="O20" i="2"/>
  <c r="O21" i="2"/>
  <c r="O15" i="2"/>
  <c r="L16" i="2"/>
  <c r="L17" i="2"/>
  <c r="L18" i="2"/>
  <c r="L19" i="2"/>
  <c r="L20" i="2"/>
  <c r="L21" i="2"/>
  <c r="L15" i="2"/>
  <c r="U34" i="2"/>
  <c r="U32" i="2"/>
  <c r="U30" i="2"/>
  <c r="U28" i="2"/>
  <c r="U26" i="2"/>
  <c r="U24" i="2"/>
  <c r="U22" i="2"/>
  <c r="U20" i="2"/>
  <c r="U18" i="2"/>
  <c r="U16" i="2"/>
  <c r="U14" i="2"/>
  <c r="U12" i="2"/>
  <c r="P37" i="1"/>
  <c r="Q37" i="1"/>
  <c r="R37" i="1"/>
  <c r="S37" i="1"/>
  <c r="T37" i="1"/>
  <c r="U37" i="1"/>
  <c r="P38" i="1"/>
  <c r="Q38" i="1"/>
  <c r="R38" i="1"/>
  <c r="S38" i="1"/>
  <c r="T38" i="1"/>
  <c r="U38" i="1"/>
  <c r="Q36" i="1"/>
  <c r="R36" i="1"/>
  <c r="S36" i="1"/>
  <c r="T36" i="1"/>
  <c r="U36" i="1"/>
  <c r="P36" i="1"/>
  <c r="T31" i="1"/>
  <c r="P31" i="1"/>
  <c r="Q31" i="1"/>
  <c r="R31" i="1"/>
  <c r="S31" i="1"/>
  <c r="U31" i="1"/>
  <c r="Q30" i="1"/>
  <c r="R30" i="1"/>
  <c r="S30" i="1"/>
  <c r="T30" i="1"/>
  <c r="U30" i="1"/>
  <c r="P30" i="1"/>
  <c r="T24" i="1"/>
  <c r="P24" i="1"/>
  <c r="Q24" i="1"/>
  <c r="R24" i="1"/>
  <c r="S24" i="1"/>
  <c r="U24" i="1"/>
  <c r="P25" i="1"/>
  <c r="Q25" i="1"/>
  <c r="R25" i="1"/>
  <c r="S25" i="1"/>
  <c r="T25" i="1"/>
  <c r="U25" i="1"/>
  <c r="Q23" i="1"/>
  <c r="R23" i="1"/>
  <c r="S23" i="1"/>
  <c r="T23" i="1"/>
  <c r="U23" i="1"/>
  <c r="P23" i="1"/>
  <c r="L52" i="1"/>
  <c r="L50" i="1"/>
  <c r="L48" i="1"/>
  <c r="L46" i="1"/>
  <c r="L44" i="1"/>
  <c r="L42" i="1"/>
  <c r="L40" i="1"/>
  <c r="L38" i="1"/>
  <c r="L36" i="1"/>
  <c r="L34" i="1"/>
  <c r="L32" i="1"/>
  <c r="L30" i="1"/>
  <c r="L28" i="1"/>
  <c r="L26" i="1"/>
  <c r="L24" i="1"/>
  <c r="L22" i="1"/>
  <c r="L20" i="1"/>
  <c r="T28" i="2" l="1"/>
  <c r="T26" i="2"/>
  <c r="K20" i="2"/>
  <c r="T18" i="2"/>
  <c r="N19" i="2"/>
  <c r="T34" i="2"/>
  <c r="N20" i="2"/>
  <c r="T30" i="2"/>
  <c r="K19" i="2"/>
  <c r="T32" i="2"/>
  <c r="T24" i="2"/>
  <c r="T12" i="2"/>
  <c r="K16" i="2"/>
  <c r="N18" i="2"/>
  <c r="K18" i="2"/>
  <c r="T16" i="2"/>
  <c r="N16" i="2"/>
  <c r="T14" i="2"/>
  <c r="N15" i="2"/>
  <c r="K15" i="2"/>
  <c r="T36" i="2"/>
  <c r="N17" i="2"/>
  <c r="T20" i="2"/>
  <c r="N21" i="2" l="1"/>
  <c r="K21" i="2"/>
  <c r="K17" i="2"/>
  <c r="T22" i="2"/>
</calcChain>
</file>

<file path=xl/sharedStrings.xml><?xml version="1.0" encoding="utf-8"?>
<sst xmlns="http://schemas.openxmlformats.org/spreadsheetml/2006/main" count="2575" uniqueCount="127">
  <si>
    <t>What is Excel??</t>
  </si>
  <si>
    <t>How do actuaries use Excel??</t>
  </si>
  <si>
    <t>What are we going to learn??</t>
  </si>
  <si>
    <t>Age of Driver</t>
  </si>
  <si>
    <t>Make of Car</t>
  </si>
  <si>
    <t>Damage Amount</t>
  </si>
  <si>
    <t>Gender of Driver</t>
  </si>
  <si>
    <t>Milage on Car</t>
  </si>
  <si>
    <t>Driving Record (Good/Fine/Bad)</t>
  </si>
  <si>
    <t>Were they Speeding (Yes/No)</t>
  </si>
  <si>
    <t>Values</t>
  </si>
  <si>
    <t>Good</t>
  </si>
  <si>
    <t xml:space="preserve">Fine </t>
  </si>
  <si>
    <t>Bad</t>
  </si>
  <si>
    <t>Conditional probability</t>
  </si>
  <si>
    <t>Value</t>
  </si>
  <si>
    <t>Yes</t>
  </si>
  <si>
    <t>No</t>
  </si>
  <si>
    <t>Probability</t>
  </si>
  <si>
    <t>Cumulative prob</t>
  </si>
  <si>
    <t>Questions</t>
  </si>
  <si>
    <t>What is the average milage on a car?</t>
  </si>
  <si>
    <t>Average</t>
  </si>
  <si>
    <t>Sum</t>
  </si>
  <si>
    <t>Count</t>
  </si>
  <si>
    <t xml:space="preserve">Sumif </t>
  </si>
  <si>
    <t>If</t>
  </si>
  <si>
    <t>Averageif</t>
  </si>
  <si>
    <t>Purpose</t>
  </si>
  <si>
    <t>Function</t>
  </si>
  <si>
    <t>Countif</t>
  </si>
  <si>
    <t>Sumifs</t>
  </si>
  <si>
    <t>Averageifs</t>
  </si>
  <si>
    <t>Countifs</t>
  </si>
  <si>
    <t>Answers</t>
  </si>
  <si>
    <t>Policy #</t>
  </si>
  <si>
    <t>Hlookup</t>
  </si>
  <si>
    <t>Vlookup</t>
  </si>
  <si>
    <t>Index</t>
  </si>
  <si>
    <t>Match</t>
  </si>
  <si>
    <t>And</t>
  </si>
  <si>
    <t>Or</t>
  </si>
  <si>
    <t>Returns the average (arithmetic mean) of all the cells in a range that meet a given criteria</t>
  </si>
  <si>
    <t>Returns the average of its arguments</t>
  </si>
  <si>
    <t>Adds its arguments</t>
  </si>
  <si>
    <t>Adds the cells specified by a given criteria</t>
  </si>
  <si>
    <t>Adds the cells in a range that meet multiple criteria</t>
  </si>
  <si>
    <t>Counts how many numbers are in the list of arguments</t>
  </si>
  <si>
    <t>Counts the number of cells within a range that meet the given criteria</t>
  </si>
  <si>
    <t>Counts the number of cells within a range that meet multiple criteria</t>
  </si>
  <si>
    <t>Returns TRUE if all of its arguments are TRUE</t>
  </si>
  <si>
    <t>Returns TRUE if any argument is TRUE</t>
  </si>
  <si>
    <t>Specifies a logical test to perform</t>
  </si>
  <si>
    <t>Returns the average (arithmetic mean) of all cells that meet multiple criteria</t>
  </si>
  <si>
    <t>Looks in the first column of an array and moves across the row to return the value of a cell</t>
  </si>
  <si>
    <t>Uses an index to choose a value from a reference or array</t>
  </si>
  <si>
    <t>Looks up values in a reference or array</t>
  </si>
  <si>
    <t>INDEX(array, row_num, [column_num])</t>
  </si>
  <si>
    <r>
      <t>SUM(</t>
    </r>
    <r>
      <rPr>
        <i/>
        <sz val="12"/>
        <color theme="1"/>
        <rFont val="Calibri (Body)"/>
      </rPr>
      <t>number1</t>
    </r>
    <r>
      <rPr>
        <sz val="12"/>
        <color theme="1"/>
        <rFont val="Calibri (Body)"/>
      </rPr>
      <t>, [number2], …)</t>
    </r>
  </si>
  <si>
    <t>OR (logical1, [logical2], ...)</t>
  </si>
  <si>
    <t>AND (logical1, [logical2], ...)</t>
  </si>
  <si>
    <t>AVERAGE(number1, [number2], ...)</t>
  </si>
  <si>
    <t>AVERAGEIF (range, criteria, [average_range])</t>
  </si>
  <si>
    <t>AVERAGEIFS (avg_rng, range1, criteria1, [range2], [criteria2], ...)</t>
  </si>
  <si>
    <t>SUMIF(range, criteria, [sum_range])</t>
  </si>
  <si>
    <t>SUMIFS (sum_range, range1, criteria1, [range2], [criteria2], ...)</t>
  </si>
  <si>
    <t>COUNT(value1, [value2], ...)</t>
  </si>
  <si>
    <t>COUNTIF (range, criteria)</t>
  </si>
  <si>
    <t>COUNTIFS (range1, criteria1, [range2], [criteria2], ...)</t>
  </si>
  <si>
    <t>If the total cost in damage is above $2,500,000, write "expensive". If not, write "cheap".</t>
  </si>
  <si>
    <t xml:space="preserve">What is the total cost in damage? </t>
  </si>
  <si>
    <t xml:space="preserve">How many drivers were recorded? </t>
  </si>
  <si>
    <r>
      <t xml:space="preserve">If there are less than 500 drivers </t>
    </r>
    <r>
      <rPr>
        <b/>
        <sz val="12"/>
        <color theme="1"/>
        <rFont val="Calibri"/>
        <family val="2"/>
        <scheme val="minor"/>
      </rPr>
      <t>and</t>
    </r>
    <r>
      <rPr>
        <sz val="12"/>
        <color theme="1"/>
        <rFont val="Calibri"/>
        <family val="2"/>
        <scheme val="minor"/>
      </rPr>
      <t xml:space="preserve"> the average milage on a car is less than 15,500, write "low". Otherwise, write "high".</t>
    </r>
  </si>
  <si>
    <r>
      <t xml:space="preserve">If there are less than 500 drivers </t>
    </r>
    <r>
      <rPr>
        <b/>
        <sz val="12"/>
        <color theme="1"/>
        <rFont val="Calibri"/>
        <family val="2"/>
        <scheme val="minor"/>
      </rPr>
      <t>or</t>
    </r>
    <r>
      <rPr>
        <sz val="12"/>
        <color theme="1"/>
        <rFont val="Calibri"/>
        <family val="2"/>
        <scheme val="minor"/>
      </rPr>
      <t xml:space="preserve"> the average milage on a car is less than 15,500, write "low". Otherwise, write "high".</t>
    </r>
  </si>
  <si>
    <t>If the average cost in damage for BMWs is above 5000, show a 1. If not, show a 0.</t>
  </si>
  <si>
    <t>How many bad drivers were speeding?</t>
  </si>
  <si>
    <t>Syntax</t>
  </si>
  <si>
    <t>If the number of bad drivers speeding is over 200, count the number of females bad drivers who were speeding. If not, write "No".</t>
  </si>
  <si>
    <t>HLOOKUP (value, table, row_index, [range_lookup])</t>
  </si>
  <si>
    <t>VLOOKUP (value, table, col_index, [range_lookup])</t>
  </si>
  <si>
    <t>MATCH (lookup_value, lookup_array, [match_type])</t>
  </si>
  <si>
    <t>How many cars in an accident have over 10,000 miles?</t>
  </si>
  <si>
    <t xml:space="preserve">Driving Record </t>
  </si>
  <si>
    <t>Were they Speeding</t>
  </si>
  <si>
    <t>What was the make of the car for policy number ______?</t>
  </si>
  <si>
    <r>
      <t xml:space="preserve">Was the </t>
    </r>
    <r>
      <rPr>
        <b/>
        <sz val="12"/>
        <color theme="1"/>
        <rFont val="Calibri"/>
        <family val="2"/>
        <scheme val="minor"/>
      </rPr>
      <t>top</t>
    </r>
    <r>
      <rPr>
        <sz val="12"/>
        <color theme="1"/>
        <rFont val="Calibri"/>
        <family val="2"/>
        <scheme val="minor"/>
      </rPr>
      <t xml:space="preserve"> policy number _______ speeding?</t>
    </r>
  </si>
  <si>
    <t>What was the age for policy number ______?</t>
  </si>
  <si>
    <t xml:space="preserve">What was the milage on policy number ______'s car? </t>
  </si>
  <si>
    <t>Which policy number had _____ in damage on their car?</t>
  </si>
  <si>
    <t>Top Six Policy Numbers</t>
  </si>
  <si>
    <t>Which policy number is in row 55?</t>
  </si>
  <si>
    <t>Which row is damage amount ______ in?</t>
  </si>
  <si>
    <t>What is the driving record of the driver in row 17?</t>
  </si>
  <si>
    <t>Excel is an extremely important aspect of the actuarial career. Actuaries use Excel to organize large amounts of data, find patterns is their data, and easily find information they are searching for. Actuaries can utilize the many useful functions and chart organization tools that excel offers to solve the complex problems that actuaries often encounter. Excel is often a starting point for many actuaries to collect their data so that it can easily be transferred to a program such as R to interpret the information.</t>
  </si>
  <si>
    <t>Which policy number had _____ miles on their car?</t>
  </si>
  <si>
    <t>If there are more than 320 cars in accidents with milage over 10,000 and there are more than 250 bad drivers that got in an accident, find the total amount milage for female Audi drivers. If not, find the average mileage of male Audi drivers.</t>
  </si>
  <si>
    <t>Subaru</t>
  </si>
  <si>
    <t>BMW</t>
  </si>
  <si>
    <t>Audi</t>
  </si>
  <si>
    <t>Honda</t>
  </si>
  <si>
    <t>Toyota</t>
  </si>
  <si>
    <t>Probabilities</t>
  </si>
  <si>
    <t>IF(logical test, [value_if_true], [value_if_false])</t>
  </si>
  <si>
    <t>Speeding</t>
  </si>
  <si>
    <t>Driving Record</t>
  </si>
  <si>
    <t>Number of Policy Holders</t>
  </si>
  <si>
    <t>male</t>
  </si>
  <si>
    <t>female</t>
  </si>
  <si>
    <t>Volkswagen</t>
  </si>
  <si>
    <t>If policy number _______ was speeding, write "speeding". If not, write "not speeding".</t>
  </si>
  <si>
    <t>If the car with _______ miles was a Honda, find the average milage for Hondas. If not, write "not Honda".</t>
  </si>
  <si>
    <t>Looks in the top row of an array and returns the value of the indicated cell</t>
  </si>
  <si>
    <t>What was the average cost in damage of BMW cars? (Formatted as currency)</t>
  </si>
  <si>
    <t>What is the average age of drivers who were speeding in their accident? (showing 3 decimal places)</t>
  </si>
  <si>
    <t xml:space="preserve">How many bad drivers got in an accident? </t>
  </si>
  <si>
    <t>What was the average milage for males who drive a Subaru? (Formatted as a fraction)</t>
  </si>
  <si>
    <t>What is the total amount of damage for females who were speeding in a Toyota? (Formatted as currency)</t>
  </si>
  <si>
    <t>What is the total milage for those who drive Volkswagens? (Formatted as a number with comma separators and 0 decimal places)</t>
  </si>
  <si>
    <r>
      <t xml:space="preserve">What was the damage amount for </t>
    </r>
    <r>
      <rPr>
        <b/>
        <sz val="12"/>
        <color theme="1"/>
        <rFont val="Calibri"/>
        <family val="2"/>
        <scheme val="minor"/>
      </rPr>
      <t>top</t>
    </r>
    <r>
      <rPr>
        <sz val="12"/>
        <color theme="1"/>
        <rFont val="Calibri"/>
        <family val="2"/>
        <scheme val="minor"/>
      </rPr>
      <t xml:space="preserve"> policy number _____? (Formatted as currency)</t>
    </r>
  </si>
  <si>
    <t>As an actuary, there are a few essential things we must learn about Excel. To begin, we are going to go through common functions and lookups. Then, we are going to transition into chart organization and data interpretation. Along the way, we are going to pick up skills with reference locking, cell referencing, and other basic techniques we often use in Excel.</t>
  </si>
  <si>
    <t>Average Damage Amount (Formatted as Currency)</t>
  </si>
  <si>
    <t>Total Milage (With Decimal Separators)</t>
  </si>
  <si>
    <t>Which row is policy number ______ in?</t>
  </si>
  <si>
    <t>Mileage on Car</t>
  </si>
  <si>
    <t>Damage amount (Formatted as Currency) for Policy ________:</t>
  </si>
  <si>
    <t>Policy Number for ______ Miles on Car:</t>
  </si>
  <si>
    <t>Microsoft Excel is a helpful and powerful program for data analysis and documentation. By organizing the information in Excel's structured format, you can make information easier to find, and automatically draw information from changing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</si>
</sst>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73" formatCode="0.000"/>
  </numFmts>
  <fonts count="14" x14ac:knownFonts="1">
    <font>
      <sz val="12"/>
      <color theme="1"/>
      <name val="Calibri"/>
      <family val="2"/>
      <scheme val="minor"/>
    </font>
    <font>
      <sz val="12"/>
      <color theme="1"/>
      <name val="Calibri"/>
      <family val="2"/>
      <scheme val="minor"/>
    </font>
    <font>
      <b/>
      <sz val="12"/>
      <color theme="1"/>
      <name val="Calibri"/>
      <family val="2"/>
      <scheme val="minor"/>
    </font>
    <font>
      <b/>
      <sz val="36"/>
      <color theme="1"/>
      <name val="Calibri (Body)"/>
    </font>
    <font>
      <b/>
      <sz val="36"/>
      <color theme="1"/>
      <name val="Calibri"/>
      <family val="2"/>
      <scheme val="minor"/>
    </font>
    <font>
      <b/>
      <sz val="16"/>
      <color theme="1"/>
      <name val="Calibri"/>
      <family val="2"/>
      <scheme val="minor"/>
    </font>
    <font>
      <b/>
      <sz val="14"/>
      <color theme="1"/>
      <name val="Calibri"/>
      <family val="2"/>
      <scheme val="minor"/>
    </font>
    <font>
      <sz val="12"/>
      <color theme="1" tint="0.499984740745262"/>
      <name val="Calibri"/>
      <family val="2"/>
      <scheme val="minor"/>
    </font>
    <font>
      <sz val="12"/>
      <color theme="1"/>
      <name val="Calibri (Body)"/>
    </font>
    <font>
      <i/>
      <sz val="12"/>
      <color theme="1"/>
      <name val="Calibri (Body)"/>
    </font>
    <font>
      <sz val="14"/>
      <color theme="1"/>
      <name val="Calibri"/>
      <family val="2"/>
      <scheme val="minor"/>
    </font>
    <font>
      <b/>
      <sz val="18"/>
      <color theme="1"/>
      <name val="Calibri"/>
      <family val="2"/>
      <scheme val="minor"/>
    </font>
    <font>
      <sz val="14"/>
      <color theme="1"/>
      <name val="Calibri (Body)"/>
    </font>
    <font>
      <sz val="16"/>
      <color theme="1"/>
      <name val="Calibri (Body)"/>
    </font>
  </fonts>
  <fills count="9">
    <fill>
      <patternFill patternType="none"/>
    </fill>
    <fill>
      <patternFill patternType="gray125"/>
    </fill>
    <fill>
      <patternFill patternType="solid">
        <fgColor theme="1"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7B3FF"/>
        <bgColor indexed="64"/>
      </patternFill>
    </fill>
    <fill>
      <patternFill patternType="solid">
        <fgColor rgb="FFD1CAFF"/>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80">
    <xf numFmtId="0" fontId="0" fillId="0" borderId="0" xfId="0"/>
    <xf numFmtId="0" fontId="0" fillId="2" borderId="0" xfId="0" applyFill="1" applyProtection="1"/>
    <xf numFmtId="0" fontId="0" fillId="2" borderId="0" xfId="0" applyFill="1" applyAlignment="1" applyProtection="1">
      <alignment vertical="center" wrapText="1"/>
    </xf>
    <xf numFmtId="0" fontId="0" fillId="6" borderId="6" xfId="0" applyFill="1" applyBorder="1" applyAlignment="1">
      <alignment horizontal="center"/>
    </xf>
    <xf numFmtId="164" fontId="0" fillId="6" borderId="6" xfId="0" applyNumberFormat="1" applyFill="1" applyBorder="1" applyAlignment="1">
      <alignment horizontal="center" vertical="center"/>
    </xf>
    <xf numFmtId="3" fontId="0" fillId="6" borderId="6" xfId="0" applyNumberFormat="1" applyFill="1" applyBorder="1" applyAlignment="1">
      <alignment horizontal="center"/>
    </xf>
    <xf numFmtId="0" fontId="0" fillId="6" borderId="6" xfId="0" applyFill="1" applyBorder="1" applyAlignment="1">
      <alignment horizontal="center" vertical="center"/>
    </xf>
    <xf numFmtId="0" fontId="6" fillId="5" borderId="6" xfId="0" applyFont="1" applyFill="1" applyBorder="1" applyAlignment="1">
      <alignment horizontal="center" vertical="center"/>
    </xf>
    <xf numFmtId="0" fontId="2" fillId="0" borderId="16" xfId="0" applyFont="1" applyBorder="1" applyAlignment="1">
      <alignment horizontal="center" vertical="center"/>
    </xf>
    <xf numFmtId="0" fontId="0" fillId="0" borderId="13" xfId="0" applyBorder="1" applyAlignment="1">
      <alignment horizontal="left"/>
    </xf>
    <xf numFmtId="0" fontId="0" fillId="0" borderId="14" xfId="0" applyBorder="1" applyAlignment="1">
      <alignment horizontal="left"/>
    </xf>
    <xf numFmtId="0" fontId="0" fillId="0" borderId="14" xfId="0" applyBorder="1" applyAlignment="1">
      <alignment horizontal="left" vertical="center"/>
    </xf>
    <xf numFmtId="0" fontId="0" fillId="0" borderId="6" xfId="0" applyBorder="1"/>
    <xf numFmtId="0" fontId="0" fillId="0" borderId="8" xfId="0" applyBorder="1"/>
    <xf numFmtId="0" fontId="0" fillId="6" borderId="6" xfId="0" applyFill="1" applyBorder="1" applyAlignment="1" applyProtection="1">
      <alignment horizontal="center"/>
    </xf>
    <xf numFmtId="164" fontId="0" fillId="6" borderId="6" xfId="0" applyNumberFormat="1" applyFill="1" applyBorder="1" applyAlignment="1" applyProtection="1">
      <alignment horizontal="center" vertical="center"/>
    </xf>
    <xf numFmtId="3" fontId="0" fillId="6" borderId="6" xfId="0" applyNumberFormat="1" applyFill="1" applyBorder="1" applyAlignment="1" applyProtection="1">
      <alignment horizontal="center"/>
    </xf>
    <xf numFmtId="0" fontId="0" fillId="6" borderId="6" xfId="0" applyFill="1" applyBorder="1" applyAlignment="1" applyProtection="1">
      <alignment horizontal="center" vertical="center"/>
    </xf>
    <xf numFmtId="0" fontId="2" fillId="2" borderId="0" xfId="0" applyFont="1" applyFill="1" applyBorder="1" applyAlignment="1"/>
    <xf numFmtId="0" fontId="0" fillId="2" borderId="0" xfId="0" applyFill="1"/>
    <xf numFmtId="0" fontId="0" fillId="2" borderId="0" xfId="0" applyFill="1" applyAlignment="1">
      <alignment horizontal="center" vertical="center"/>
    </xf>
    <xf numFmtId="0" fontId="0" fillId="2" borderId="0" xfId="0" applyFill="1" applyBorder="1" applyAlignment="1"/>
    <xf numFmtId="0" fontId="7" fillId="2" borderId="0" xfId="0" applyFont="1" applyFill="1" applyAlignment="1">
      <alignment horizontal="center" vertical="center"/>
    </xf>
    <xf numFmtId="9" fontId="7" fillId="2" borderId="0" xfId="1" applyFont="1" applyFill="1" applyAlignment="1">
      <alignment horizontal="center" vertical="center"/>
    </xf>
    <xf numFmtId="0" fontId="7" fillId="2" borderId="0" xfId="0" applyFont="1" applyFill="1"/>
    <xf numFmtId="0" fontId="0" fillId="2" borderId="0" xfId="0" applyFill="1" applyAlignment="1" applyProtection="1">
      <alignment horizontal="center"/>
    </xf>
    <xf numFmtId="164" fontId="0" fillId="2" borderId="0" xfId="0" applyNumberFormat="1" applyFill="1" applyProtection="1"/>
    <xf numFmtId="3" fontId="0" fillId="2" borderId="0" xfId="0" applyNumberFormat="1" applyFill="1" applyAlignment="1" applyProtection="1">
      <alignment horizontal="center"/>
    </xf>
    <xf numFmtId="0" fontId="0" fillId="2" borderId="0" xfId="0" applyFill="1" applyAlignment="1">
      <alignment horizontal="left"/>
    </xf>
    <xf numFmtId="0" fontId="0" fillId="2" borderId="0" xfId="0" applyFill="1" applyAlignment="1" applyProtection="1"/>
    <xf numFmtId="0" fontId="0" fillId="2" borderId="0" xfId="0" applyFill="1" applyAlignment="1" applyProtection="1">
      <alignment horizontal="center" vertical="center"/>
    </xf>
    <xf numFmtId="0" fontId="0" fillId="2" borderId="0" xfId="0" applyFill="1" applyAlignment="1"/>
    <xf numFmtId="0" fontId="0" fillId="0" borderId="0" xfId="0" applyFill="1" applyAlignment="1">
      <alignment horizontal="left"/>
    </xf>
    <xf numFmtId="0" fontId="0" fillId="0" borderId="6" xfId="0" applyFill="1" applyBorder="1" applyAlignment="1">
      <alignment horizontal="left"/>
    </xf>
    <xf numFmtId="0" fontId="0" fillId="0" borderId="7" xfId="0" applyBorder="1"/>
    <xf numFmtId="0" fontId="2" fillId="0" borderId="9" xfId="0" applyFont="1" applyFill="1" applyBorder="1" applyAlignment="1">
      <alignment horizontal="center"/>
    </xf>
    <xf numFmtId="0" fontId="0" fillId="0" borderId="8" xfId="0" applyFill="1" applyBorder="1" applyAlignment="1">
      <alignment horizontal="left"/>
    </xf>
    <xf numFmtId="0" fontId="0" fillId="0" borderId="6" xfId="0" applyFill="1" applyBorder="1" applyAlignment="1">
      <alignment horizontal="left" vertical="center"/>
    </xf>
    <xf numFmtId="0" fontId="0" fillId="0" borderId="0" xfId="0" applyFont="1"/>
    <xf numFmtId="0" fontId="8" fillId="0" borderId="6" xfId="0" applyFont="1" applyBorder="1" applyAlignment="1">
      <alignment horizontal="left"/>
    </xf>
    <xf numFmtId="0" fontId="0" fillId="0" borderId="6" xfId="0" applyFont="1" applyBorder="1"/>
    <xf numFmtId="0" fontId="0" fillId="2" borderId="2" xfId="0" applyFill="1" applyBorder="1"/>
    <xf numFmtId="0" fontId="0" fillId="2" borderId="0" xfId="0" applyFill="1" applyAlignment="1">
      <alignment horizontal="center"/>
    </xf>
    <xf numFmtId="0" fontId="2" fillId="0" borderId="9" xfId="0" applyFont="1" applyBorder="1" applyAlignment="1">
      <alignment horizontal="center"/>
    </xf>
    <xf numFmtId="0" fontId="0" fillId="2" borderId="0" xfId="0" applyFill="1" applyBorder="1" applyAlignment="1" applyProtection="1">
      <alignment vertical="center"/>
    </xf>
    <xf numFmtId="0" fontId="0" fillId="2" borderId="0" xfId="0" applyFill="1" applyBorder="1" applyAlignment="1" applyProtection="1">
      <alignment vertical="center"/>
      <protection locked="0"/>
    </xf>
    <xf numFmtId="0" fontId="2" fillId="0" borderId="6" xfId="0" applyFont="1" applyBorder="1" applyAlignment="1" applyProtection="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vertical="center"/>
    </xf>
    <xf numFmtId="3" fontId="0" fillId="2" borderId="0" xfId="0" applyNumberFormat="1" applyFill="1" applyBorder="1" applyAlignment="1">
      <alignment horizontal="center"/>
    </xf>
    <xf numFmtId="0" fontId="0" fillId="2" borderId="0" xfId="0" applyFill="1" applyBorder="1" applyAlignment="1">
      <alignment horizontal="center" vertical="center"/>
    </xf>
    <xf numFmtId="0" fontId="6" fillId="2" borderId="0" xfId="0" applyFont="1" applyFill="1" applyBorder="1" applyAlignment="1">
      <alignment horizontal="center" vertical="center"/>
    </xf>
    <xf numFmtId="0" fontId="10" fillId="5" borderId="6" xfId="0" applyFont="1" applyFill="1" applyBorder="1" applyAlignment="1">
      <alignment horizontal="center" vertical="center"/>
    </xf>
    <xf numFmtId="164" fontId="10" fillId="5" borderId="6" xfId="0" applyNumberFormat="1" applyFont="1" applyFill="1" applyBorder="1" applyAlignment="1">
      <alignment horizontal="center" vertical="center"/>
    </xf>
    <xf numFmtId="3" fontId="10" fillId="5" borderId="6" xfId="0" applyNumberFormat="1" applyFont="1" applyFill="1" applyBorder="1" applyAlignment="1">
      <alignment horizontal="center" vertical="center"/>
    </xf>
    <xf numFmtId="0" fontId="10" fillId="5" borderId="6" xfId="0" applyFont="1" applyFill="1" applyBorder="1" applyAlignment="1">
      <alignment horizontal="center"/>
    </xf>
    <xf numFmtId="0" fontId="0" fillId="6" borderId="6" xfId="0" applyFont="1" applyFill="1" applyBorder="1" applyAlignment="1">
      <alignment horizontal="center"/>
    </xf>
    <xf numFmtId="164" fontId="0" fillId="6" borderId="6" xfId="0" applyNumberFormat="1" applyFont="1" applyFill="1" applyBorder="1" applyAlignment="1">
      <alignment horizontal="center"/>
    </xf>
    <xf numFmtId="3" fontId="0" fillId="6" borderId="6" xfId="0" applyNumberFormat="1" applyFont="1" applyFill="1" applyBorder="1" applyAlignment="1">
      <alignment horizontal="center"/>
    </xf>
    <xf numFmtId="0" fontId="2" fillId="8" borderId="6" xfId="0" applyFont="1" applyFill="1" applyBorder="1" applyAlignment="1">
      <alignment horizontal="center"/>
    </xf>
    <xf numFmtId="0" fontId="2" fillId="0" borderId="9" xfId="0" applyFont="1" applyBorder="1" applyAlignment="1">
      <alignment horizontal="center" vertical="center"/>
    </xf>
    <xf numFmtId="0" fontId="0" fillId="0" borderId="0" xfId="0" applyFont="1" applyAlignment="1">
      <alignment vertical="center"/>
    </xf>
    <xf numFmtId="0" fontId="0" fillId="0" borderId="6" xfId="0" applyBorder="1" applyAlignment="1">
      <alignment vertical="center"/>
    </xf>
    <xf numFmtId="0" fontId="0" fillId="2" borderId="0" xfId="0" applyFill="1" applyAlignment="1">
      <alignment vertical="center"/>
    </xf>
    <xf numFmtId="0" fontId="0" fillId="6" borderId="6" xfId="0" applyFont="1" applyFill="1" applyBorder="1" applyAlignment="1">
      <alignment horizontal="center" vertical="center"/>
    </xf>
    <xf numFmtId="164" fontId="0" fillId="6" borderId="6" xfId="0" applyNumberFormat="1"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0" fillId="7" borderId="6" xfId="0" applyFill="1" applyBorder="1" applyAlignment="1">
      <alignment horizontal="center"/>
    </xf>
    <xf numFmtId="0" fontId="0" fillId="0" borderId="6" xfId="0" applyFill="1" applyBorder="1" applyAlignment="1">
      <alignment horizontal="center" vertical="center"/>
    </xf>
    <xf numFmtId="0" fontId="0" fillId="7" borderId="6" xfId="0" applyFont="1" applyFill="1" applyBorder="1" applyAlignment="1">
      <alignment horizontal="center" vertical="center"/>
    </xf>
    <xf numFmtId="3" fontId="0" fillId="7" borderId="6" xfId="0" applyNumberFormat="1" applyFill="1" applyBorder="1" applyAlignment="1">
      <alignment horizontal="center" vertical="center"/>
    </xf>
    <xf numFmtId="0" fontId="0" fillId="7" borderId="6"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xf numFmtId="0" fontId="0" fillId="7" borderId="6" xfId="0" applyFill="1" applyBorder="1" applyAlignment="1">
      <alignment horizontal="center"/>
    </xf>
    <xf numFmtId="0" fontId="0" fillId="7" borderId="6" xfId="0" applyFill="1" applyBorder="1"/>
    <xf numFmtId="0" fontId="0" fillId="0" borderId="6" xfId="0" applyFill="1" applyBorder="1" applyProtection="1">
      <protection locked="0"/>
    </xf>
    <xf numFmtId="0" fontId="2"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12" fillId="3" borderId="20"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2" fillId="3" borderId="13" xfId="0" applyFont="1" applyFill="1" applyBorder="1" applyAlignment="1" applyProtection="1">
      <alignment horizontal="left" vertical="top" wrapText="1"/>
    </xf>
    <xf numFmtId="0" fontId="12" fillId="3" borderId="1" xfId="0" applyFont="1" applyFill="1" applyBorder="1" applyAlignment="1" applyProtection="1">
      <alignment horizontal="left" vertical="top" wrapText="1"/>
    </xf>
    <xf numFmtId="0" fontId="4" fillId="4" borderId="2"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13" fillId="3" borderId="19" xfId="0" applyFont="1" applyFill="1" applyBorder="1" applyAlignment="1" applyProtection="1">
      <alignment horizontal="left" vertical="top" wrapText="1"/>
    </xf>
    <xf numFmtId="0" fontId="13" fillId="3" borderId="2" xfId="0" applyFont="1" applyFill="1" applyBorder="1" applyAlignment="1" applyProtection="1">
      <alignment horizontal="left" vertical="top" wrapText="1"/>
    </xf>
    <xf numFmtId="0" fontId="13" fillId="3" borderId="20"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3" borderId="13"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3" fillId="4" borderId="2"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13" fillId="3" borderId="0" xfId="0" applyFont="1" applyFill="1" applyAlignment="1" applyProtection="1">
      <alignment horizontal="left" vertical="top" wrapText="1"/>
    </xf>
    <xf numFmtId="0" fontId="0" fillId="0" borderId="6" xfId="0" applyFill="1" applyBorder="1" applyAlignment="1">
      <alignment horizontal="left"/>
    </xf>
    <xf numFmtId="0" fontId="0" fillId="0" borderId="6" xfId="0" applyBorder="1" applyAlignment="1">
      <alignment horizontal="left"/>
    </xf>
    <xf numFmtId="0" fontId="0" fillId="0" borderId="18" xfId="0" applyFill="1" applyBorder="1" applyAlignment="1">
      <alignment horizontal="left"/>
    </xf>
    <xf numFmtId="0" fontId="0" fillId="0" borderId="15" xfId="0" applyFill="1" applyBorder="1" applyAlignment="1">
      <alignment horizontal="left"/>
    </xf>
    <xf numFmtId="0" fontId="11" fillId="0" borderId="6" xfId="0" applyNumberFormat="1" applyFont="1" applyBorder="1" applyAlignment="1" applyProtection="1">
      <alignment horizontal="center" vertical="center"/>
      <protection locked="0"/>
    </xf>
    <xf numFmtId="0" fontId="0" fillId="0" borderId="14" xfId="0" applyBorder="1" applyAlignment="1">
      <alignment horizontal="left"/>
    </xf>
    <xf numFmtId="0" fontId="0" fillId="0" borderId="17" xfId="0" applyBorder="1" applyAlignment="1">
      <alignment horizontal="left"/>
    </xf>
    <xf numFmtId="0" fontId="0" fillId="0" borderId="6" xfId="0" applyFill="1" applyBorder="1" applyAlignment="1" applyProtection="1">
      <alignment horizontal="left" vertical="center"/>
      <protection locked="0"/>
    </xf>
    <xf numFmtId="0" fontId="0" fillId="7" borderId="6" xfId="0" applyFill="1" applyBorder="1" applyAlignment="1" applyProtection="1">
      <alignment horizontal="left" vertical="center" wrapText="1"/>
    </xf>
    <xf numFmtId="0" fontId="2" fillId="7" borderId="6" xfId="0" applyFont="1" applyFill="1" applyBorder="1" applyAlignment="1" applyProtection="1">
      <alignment horizontal="center" vertical="center"/>
    </xf>
    <xf numFmtId="0" fontId="0" fillId="7" borderId="6" xfId="0" applyFill="1" applyBorder="1" applyAlignment="1" applyProtection="1">
      <alignment horizontal="left" vertical="top"/>
    </xf>
    <xf numFmtId="0" fontId="0" fillId="7" borderId="19" xfId="0" applyFill="1" applyBorder="1" applyAlignment="1" applyProtection="1">
      <alignment horizontal="left" vertical="center" wrapText="1"/>
    </xf>
    <xf numFmtId="0" fontId="0" fillId="7" borderId="5" xfId="0" applyFill="1" applyBorder="1" applyAlignment="1" applyProtection="1">
      <alignment horizontal="left" vertical="center" wrapText="1"/>
    </xf>
    <xf numFmtId="0" fontId="0" fillId="7" borderId="13" xfId="0" applyFill="1" applyBorder="1" applyAlignment="1" applyProtection="1">
      <alignment horizontal="left" vertical="center" wrapText="1"/>
    </xf>
    <xf numFmtId="0" fontId="0" fillId="7" borderId="4" xfId="0" applyFill="1" applyBorder="1" applyAlignment="1" applyProtection="1">
      <alignment horizontal="left" vertical="center" wrapText="1"/>
    </xf>
    <xf numFmtId="164" fontId="11" fillId="0" borderId="6" xfId="0" applyNumberFormat="1" applyFont="1" applyBorder="1" applyAlignment="1" applyProtection="1">
      <alignment horizontal="center" vertical="center"/>
      <protection locked="0"/>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164" fontId="5" fillId="5" borderId="6" xfId="0" applyNumberFormat="1" applyFont="1" applyFill="1" applyBorder="1" applyAlignment="1" applyProtection="1">
      <alignment horizontal="center" vertical="center"/>
    </xf>
    <xf numFmtId="3" fontId="5" fillId="5" borderId="6" xfId="0" applyNumberFormat="1"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8" xfId="0" applyBorder="1" applyAlignment="1"/>
    <xf numFmtId="0" fontId="0" fillId="7" borderId="6" xfId="0" applyFill="1" applyBorder="1" applyAlignment="1" applyProtection="1">
      <alignment horizontal="left" vertical="center"/>
    </xf>
    <xf numFmtId="0" fontId="0" fillId="7" borderId="7" xfId="0" applyFill="1" applyBorder="1" applyAlignment="1" applyProtection="1">
      <alignment horizontal="left" vertical="center" wrapText="1"/>
    </xf>
    <xf numFmtId="0" fontId="0" fillId="7" borderId="19" xfId="0" applyFill="1" applyBorder="1" applyAlignment="1" applyProtection="1">
      <alignment horizontal="left" vertical="top"/>
    </xf>
    <xf numFmtId="0" fontId="0" fillId="7" borderId="5" xfId="0" applyFill="1" applyBorder="1" applyAlignment="1" applyProtection="1">
      <alignment horizontal="left" vertical="top"/>
    </xf>
    <xf numFmtId="0" fontId="0" fillId="7" borderId="13" xfId="0" applyFill="1" applyBorder="1" applyAlignment="1" applyProtection="1">
      <alignment horizontal="left" vertical="top"/>
    </xf>
    <xf numFmtId="0" fontId="0" fillId="7" borderId="4" xfId="0" applyFill="1" applyBorder="1" applyAlignment="1" applyProtection="1">
      <alignment horizontal="left" vertical="top"/>
    </xf>
    <xf numFmtId="0" fontId="0" fillId="7" borderId="19" xfId="0" applyFill="1" applyBorder="1" applyAlignment="1" applyProtection="1">
      <alignment horizontal="left" vertical="top" wrapText="1"/>
    </xf>
    <xf numFmtId="0" fontId="0" fillId="7" borderId="5" xfId="0" applyFill="1" applyBorder="1" applyAlignment="1" applyProtection="1">
      <alignment horizontal="left" vertical="top" wrapText="1"/>
    </xf>
    <xf numFmtId="0" fontId="0" fillId="7" borderId="13" xfId="0" applyFill="1" applyBorder="1" applyAlignment="1" applyProtection="1">
      <alignment horizontal="left" vertical="top" wrapText="1"/>
    </xf>
    <xf numFmtId="0" fontId="0" fillId="7" borderId="4" xfId="0" applyFill="1" applyBorder="1" applyAlignment="1" applyProtection="1">
      <alignment horizontal="left" vertical="top" wrapText="1"/>
    </xf>
    <xf numFmtId="0" fontId="0" fillId="2" borderId="0" xfId="0" applyFill="1" applyBorder="1" applyAlignment="1" applyProtection="1">
      <alignment horizontal="left" vertical="center"/>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horizontal="center"/>
      <protection locked="0"/>
    </xf>
    <xf numFmtId="0" fontId="0" fillId="7" borderId="6" xfId="0" applyFill="1" applyBorder="1" applyAlignment="1">
      <alignment horizontal="center" vertical="center"/>
    </xf>
    <xf numFmtId="0" fontId="0" fillId="7" borderId="6" xfId="0" applyFill="1" applyBorder="1" applyAlignment="1">
      <alignment horizontal="center" vertical="center" wrapText="1"/>
    </xf>
    <xf numFmtId="0" fontId="0" fillId="7" borderId="6" xfId="0" applyFill="1" applyBorder="1" applyAlignment="1">
      <alignment horizontal="center"/>
    </xf>
    <xf numFmtId="0" fontId="2" fillId="0" borderId="6" xfId="0" applyFont="1" applyFill="1" applyBorder="1" applyAlignment="1" applyProtection="1">
      <alignment horizontal="center" vertical="center"/>
      <protection locked="0"/>
    </xf>
    <xf numFmtId="0" fontId="0" fillId="2" borderId="0" xfId="0" applyFill="1" applyBorder="1" applyAlignment="1">
      <alignment horizontal="center" vertical="center"/>
    </xf>
    <xf numFmtId="0" fontId="0" fillId="2" borderId="0" xfId="0" applyFill="1" applyAlignment="1">
      <alignment horizontal="center"/>
    </xf>
    <xf numFmtId="0" fontId="0" fillId="2" borderId="0" xfId="0" applyFill="1" applyBorder="1" applyAlignment="1">
      <alignment horizontal="left" vertical="top"/>
    </xf>
    <xf numFmtId="0" fontId="0" fillId="7" borderId="6" xfId="0" applyFill="1" applyBorder="1" applyAlignment="1">
      <alignment horizontal="left" vertical="top"/>
    </xf>
    <xf numFmtId="3" fontId="0" fillId="8" borderId="6" xfId="0" applyNumberFormat="1" applyFill="1" applyBorder="1" applyAlignment="1">
      <alignment horizontal="center" vertical="center"/>
    </xf>
    <xf numFmtId="0" fontId="0" fillId="8" borderId="6" xfId="0" applyFill="1" applyBorder="1" applyAlignment="1">
      <alignment horizontal="center" vertical="center"/>
    </xf>
    <xf numFmtId="0" fontId="0" fillId="7" borderId="6" xfId="0" applyFill="1" applyBorder="1" applyAlignment="1">
      <alignment horizontal="left" vertical="top" wrapText="1"/>
    </xf>
    <xf numFmtId="164" fontId="0" fillId="8" borderId="6" xfId="0" applyNumberFormat="1" applyFill="1" applyBorder="1" applyAlignment="1">
      <alignment horizontal="center" vertical="center"/>
    </xf>
    <xf numFmtId="0" fontId="0" fillId="2" borderId="2" xfId="0" applyFill="1" applyBorder="1"/>
    <xf numFmtId="0" fontId="2" fillId="7" borderId="6" xfId="0" applyFont="1" applyFill="1" applyBorder="1" applyAlignment="1">
      <alignment horizontal="center"/>
    </xf>
    <xf numFmtId="0" fontId="0" fillId="0" borderId="6" xfId="0" applyBorder="1" applyAlignment="1" applyProtection="1">
      <alignment horizontal="center" vertical="center"/>
      <protection locked="0"/>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164" fontId="5" fillId="5" borderId="6" xfId="0" applyNumberFormat="1" applyFont="1" applyFill="1" applyBorder="1" applyAlignment="1">
      <alignment horizontal="center" vertical="center"/>
    </xf>
    <xf numFmtId="3" fontId="5" fillId="5" borderId="6" xfId="0" applyNumberFormat="1" applyFont="1" applyFill="1" applyBorder="1" applyAlignment="1">
      <alignment horizontal="center" vertical="center"/>
    </xf>
    <xf numFmtId="0" fontId="2" fillId="5" borderId="6" xfId="0" applyFont="1" applyFill="1" applyBorder="1" applyAlignment="1">
      <alignment horizontal="center" vertical="center"/>
    </xf>
    <xf numFmtId="0" fontId="6" fillId="5" borderId="6" xfId="0" applyFont="1" applyFill="1" applyBorder="1" applyAlignment="1">
      <alignment horizontal="center" vertical="center"/>
    </xf>
    <xf numFmtId="0" fontId="2" fillId="0" borderId="12" xfId="0" applyFont="1" applyBorder="1" applyAlignment="1">
      <alignment horizontal="center"/>
    </xf>
    <xf numFmtId="0" fontId="0" fillId="0" borderId="8" xfId="0" applyBorder="1"/>
    <xf numFmtId="0" fontId="0" fillId="0" borderId="6" xfId="0" applyBorder="1"/>
    <xf numFmtId="0" fontId="0" fillId="0" borderId="7" xfId="0" applyBorder="1"/>
    <xf numFmtId="3" fontId="0" fillId="0" borderId="6" xfId="0" applyNumberFormat="1" applyFill="1" applyBorder="1" applyAlignment="1" applyProtection="1">
      <alignment horizontal="left" vertical="center"/>
      <protection locked="0"/>
    </xf>
    <xf numFmtId="3" fontId="11" fillId="0" borderId="6" xfId="0" applyNumberFormat="1" applyFont="1" applyBorder="1" applyAlignment="1" applyProtection="1">
      <alignment horizontal="center" vertical="center"/>
      <protection locked="0"/>
    </xf>
    <xf numFmtId="173" fontId="11" fillId="0" borderId="6" xfId="0" applyNumberFormat="1" applyFont="1" applyBorder="1" applyAlignment="1" applyProtection="1">
      <alignment horizontal="center" vertical="center"/>
      <protection locked="0"/>
    </xf>
    <xf numFmtId="173" fontId="11" fillId="0" borderId="7" xfId="0" applyNumberFormat="1" applyFont="1" applyBorder="1" applyAlignment="1" applyProtection="1">
      <alignment horizontal="center" vertical="center"/>
      <protection locked="0"/>
    </xf>
    <xf numFmtId="12" fontId="11" fillId="0" borderId="7" xfId="0" applyNumberFormat="1" applyFont="1" applyBorder="1" applyAlignment="1" applyProtection="1">
      <alignment horizontal="center" vertical="center"/>
      <protection locked="0"/>
    </xf>
    <xf numFmtId="12" fontId="11" fillId="0" borderId="8" xfId="0" applyNumberFormat="1" applyFont="1" applyBorder="1" applyAlignment="1" applyProtection="1">
      <alignment horizontal="center" vertical="center"/>
      <protection locked="0"/>
    </xf>
    <xf numFmtId="164" fontId="11" fillId="0" borderId="7" xfId="0" applyNumberFormat="1" applyFont="1" applyBorder="1" applyAlignment="1" applyProtection="1">
      <alignment horizontal="center" vertical="center"/>
      <protection locked="0"/>
    </xf>
    <xf numFmtId="164" fontId="11" fillId="0" borderId="8" xfId="0" applyNumberFormat="1" applyFont="1" applyBorder="1" applyAlignment="1" applyProtection="1">
      <alignment horizontal="center" vertical="center"/>
      <protection locked="0"/>
    </xf>
    <xf numFmtId="164" fontId="2" fillId="0" borderId="6" xfId="0" applyNumberFormat="1" applyFon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colors>
    <mruColors>
      <color rgb="FFC7B3FF"/>
      <color rgb="FFD1C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0A4C-54E5-A64A-BEF8-7E364F8C9DD1}">
  <dimension ref="A1:M21"/>
  <sheetViews>
    <sheetView zoomScaleNormal="100" workbookViewId="0">
      <selection activeCell="E5" sqref="E5:M12"/>
    </sheetView>
  </sheetViews>
  <sheetFormatPr baseColWidth="10" defaultRowHeight="16" x14ac:dyDescent="0.2"/>
  <cols>
    <col min="1" max="16384" width="10.83203125" style="1"/>
  </cols>
  <sheetData>
    <row r="1" spans="1:13" ht="16" customHeight="1" x14ac:dyDescent="0.2">
      <c r="A1" s="81" t="s">
        <v>0</v>
      </c>
      <c r="B1" s="81"/>
      <c r="C1" s="81"/>
      <c r="D1" s="82"/>
      <c r="E1" s="85" t="s">
        <v>126</v>
      </c>
      <c r="F1" s="86"/>
      <c r="G1" s="86"/>
      <c r="H1" s="86"/>
      <c r="I1" s="86"/>
      <c r="J1" s="86"/>
      <c r="K1" s="86"/>
      <c r="L1" s="86"/>
      <c r="M1" s="86"/>
    </row>
    <row r="2" spans="1:13" x14ac:dyDescent="0.2">
      <c r="A2" s="81"/>
      <c r="B2" s="81"/>
      <c r="C2" s="81"/>
      <c r="D2" s="82"/>
      <c r="E2" s="85"/>
      <c r="F2" s="86"/>
      <c r="G2" s="86"/>
      <c r="H2" s="86"/>
      <c r="I2" s="86"/>
      <c r="J2" s="86"/>
      <c r="K2" s="86"/>
      <c r="L2" s="86"/>
      <c r="M2" s="86"/>
    </row>
    <row r="3" spans="1:13" x14ac:dyDescent="0.2">
      <c r="A3" s="81"/>
      <c r="B3" s="81"/>
      <c r="C3" s="81"/>
      <c r="D3" s="82"/>
      <c r="E3" s="85"/>
      <c r="F3" s="86"/>
      <c r="G3" s="86"/>
      <c r="H3" s="86"/>
      <c r="I3" s="86"/>
      <c r="J3" s="86"/>
      <c r="K3" s="86"/>
      <c r="L3" s="86"/>
      <c r="M3" s="86"/>
    </row>
    <row r="4" spans="1:13" x14ac:dyDescent="0.2">
      <c r="A4" s="83"/>
      <c r="B4" s="83"/>
      <c r="C4" s="83"/>
      <c r="D4" s="84"/>
      <c r="E4" s="87"/>
      <c r="F4" s="88"/>
      <c r="G4" s="88"/>
      <c r="H4" s="88"/>
      <c r="I4" s="88"/>
      <c r="J4" s="88"/>
      <c r="K4" s="88"/>
      <c r="L4" s="88"/>
      <c r="M4" s="88"/>
    </row>
    <row r="5" spans="1:13" ht="16" customHeight="1" x14ac:dyDescent="0.2">
      <c r="A5" s="89" t="s">
        <v>1</v>
      </c>
      <c r="B5" s="89"/>
      <c r="C5" s="89"/>
      <c r="D5" s="90"/>
      <c r="E5" s="95" t="s">
        <v>93</v>
      </c>
      <c r="F5" s="96"/>
      <c r="G5" s="96"/>
      <c r="H5" s="96"/>
      <c r="I5" s="96"/>
      <c r="J5" s="96"/>
      <c r="K5" s="96"/>
      <c r="L5" s="96"/>
      <c r="M5" s="96"/>
    </row>
    <row r="6" spans="1:13" ht="16" customHeight="1" x14ac:dyDescent="0.2">
      <c r="A6" s="91"/>
      <c r="B6" s="91"/>
      <c r="C6" s="91"/>
      <c r="D6" s="92"/>
      <c r="E6" s="97"/>
      <c r="F6" s="98"/>
      <c r="G6" s="98"/>
      <c r="H6" s="98"/>
      <c r="I6" s="98"/>
      <c r="J6" s="98"/>
      <c r="K6" s="98"/>
      <c r="L6" s="98"/>
      <c r="M6" s="98"/>
    </row>
    <row r="7" spans="1:13" ht="16" customHeight="1" x14ac:dyDescent="0.2">
      <c r="A7" s="91"/>
      <c r="B7" s="91"/>
      <c r="C7" s="91"/>
      <c r="D7" s="92"/>
      <c r="E7" s="97"/>
      <c r="F7" s="98"/>
      <c r="G7" s="98"/>
      <c r="H7" s="98"/>
      <c r="I7" s="98"/>
      <c r="J7" s="98"/>
      <c r="K7" s="98"/>
      <c r="L7" s="98"/>
      <c r="M7" s="98"/>
    </row>
    <row r="8" spans="1:13" ht="16" customHeight="1" x14ac:dyDescent="0.2">
      <c r="A8" s="91"/>
      <c r="B8" s="91"/>
      <c r="C8" s="91"/>
      <c r="D8" s="92"/>
      <c r="E8" s="97"/>
      <c r="F8" s="98"/>
      <c r="G8" s="98"/>
      <c r="H8" s="98"/>
      <c r="I8" s="98"/>
      <c r="J8" s="98"/>
      <c r="K8" s="98"/>
      <c r="L8" s="98"/>
      <c r="M8" s="98"/>
    </row>
    <row r="9" spans="1:13" ht="16" customHeight="1" x14ac:dyDescent="0.2">
      <c r="A9" s="91"/>
      <c r="B9" s="91"/>
      <c r="C9" s="91"/>
      <c r="D9" s="92"/>
      <c r="E9" s="97"/>
      <c r="F9" s="98"/>
      <c r="G9" s="98"/>
      <c r="H9" s="98"/>
      <c r="I9" s="98"/>
      <c r="J9" s="98"/>
      <c r="K9" s="98"/>
      <c r="L9" s="98"/>
      <c r="M9" s="98"/>
    </row>
    <row r="10" spans="1:13" ht="16" customHeight="1" x14ac:dyDescent="0.2">
      <c r="A10" s="91"/>
      <c r="B10" s="91"/>
      <c r="C10" s="91"/>
      <c r="D10" s="92"/>
      <c r="E10" s="97"/>
      <c r="F10" s="98"/>
      <c r="G10" s="98"/>
      <c r="H10" s="98"/>
      <c r="I10" s="98"/>
      <c r="J10" s="98"/>
      <c r="K10" s="98"/>
      <c r="L10" s="98"/>
      <c r="M10" s="98"/>
    </row>
    <row r="11" spans="1:13" ht="16" customHeight="1" x14ac:dyDescent="0.2">
      <c r="A11" s="91"/>
      <c r="B11" s="91"/>
      <c r="C11" s="91"/>
      <c r="D11" s="92"/>
      <c r="E11" s="97"/>
      <c r="F11" s="98"/>
      <c r="G11" s="98"/>
      <c r="H11" s="98"/>
      <c r="I11" s="98"/>
      <c r="J11" s="98"/>
      <c r="K11" s="98"/>
      <c r="L11" s="98"/>
      <c r="M11" s="98"/>
    </row>
    <row r="12" spans="1:13" ht="16" customHeight="1" x14ac:dyDescent="0.2">
      <c r="A12" s="93"/>
      <c r="B12" s="93"/>
      <c r="C12" s="93"/>
      <c r="D12" s="94"/>
      <c r="E12" s="99"/>
      <c r="F12" s="100"/>
      <c r="G12" s="100"/>
      <c r="H12" s="100"/>
      <c r="I12" s="100"/>
      <c r="J12" s="100"/>
      <c r="K12" s="100"/>
      <c r="L12" s="100"/>
      <c r="M12" s="100"/>
    </row>
    <row r="13" spans="1:13" ht="16" customHeight="1" x14ac:dyDescent="0.2">
      <c r="A13" s="101" t="s">
        <v>2</v>
      </c>
      <c r="B13" s="101"/>
      <c r="C13" s="101"/>
      <c r="D13" s="102"/>
      <c r="E13" s="95" t="s">
        <v>119</v>
      </c>
      <c r="F13" s="96"/>
      <c r="G13" s="96"/>
      <c r="H13" s="96"/>
      <c r="I13" s="96"/>
      <c r="J13" s="96"/>
      <c r="K13" s="96"/>
      <c r="L13" s="96"/>
      <c r="M13" s="96"/>
    </row>
    <row r="14" spans="1:13" ht="16" customHeight="1" x14ac:dyDescent="0.2">
      <c r="A14" s="103"/>
      <c r="B14" s="103"/>
      <c r="C14" s="103"/>
      <c r="D14" s="104"/>
      <c r="E14" s="97"/>
      <c r="F14" s="105"/>
      <c r="G14" s="105"/>
      <c r="H14" s="105"/>
      <c r="I14" s="105"/>
      <c r="J14" s="105"/>
      <c r="K14" s="105"/>
      <c r="L14" s="105"/>
      <c r="M14" s="105"/>
    </row>
    <row r="15" spans="1:13" ht="16" customHeight="1" x14ac:dyDescent="0.2">
      <c r="A15" s="103"/>
      <c r="B15" s="103"/>
      <c r="C15" s="103"/>
      <c r="D15" s="104"/>
      <c r="E15" s="97"/>
      <c r="F15" s="105"/>
      <c r="G15" s="105"/>
      <c r="H15" s="105"/>
      <c r="I15" s="105"/>
      <c r="J15" s="105"/>
      <c r="K15" s="105"/>
      <c r="L15" s="105"/>
      <c r="M15" s="105"/>
    </row>
    <row r="16" spans="1:13" ht="16" customHeight="1" x14ac:dyDescent="0.2">
      <c r="A16" s="103"/>
      <c r="B16" s="103"/>
      <c r="C16" s="103"/>
      <c r="D16" s="104"/>
      <c r="E16" s="97"/>
      <c r="F16" s="105"/>
      <c r="G16" s="105"/>
      <c r="H16" s="105"/>
      <c r="I16" s="105"/>
      <c r="J16" s="105"/>
      <c r="K16" s="105"/>
      <c r="L16" s="105"/>
      <c r="M16" s="105"/>
    </row>
    <row r="17" spans="1:13" ht="16" customHeight="1" x14ac:dyDescent="0.2">
      <c r="A17" s="103"/>
      <c r="B17" s="103"/>
      <c r="C17" s="103"/>
      <c r="D17" s="104"/>
      <c r="E17" s="97"/>
      <c r="F17" s="105"/>
      <c r="G17" s="105"/>
      <c r="H17" s="105"/>
      <c r="I17" s="105"/>
      <c r="J17" s="105"/>
      <c r="K17" s="105"/>
      <c r="L17" s="105"/>
      <c r="M17" s="105"/>
    </row>
    <row r="18" spans="1:13" ht="16" customHeight="1" x14ac:dyDescent="0.2">
      <c r="A18" s="103"/>
      <c r="B18" s="103"/>
      <c r="C18" s="103"/>
      <c r="D18" s="104"/>
      <c r="E18" s="97"/>
      <c r="F18" s="105"/>
      <c r="G18" s="105"/>
      <c r="H18" s="105"/>
      <c r="I18" s="105"/>
      <c r="J18" s="105"/>
      <c r="K18" s="105"/>
      <c r="L18" s="105"/>
      <c r="M18" s="105"/>
    </row>
    <row r="19" spans="1:13" ht="16" customHeight="1" x14ac:dyDescent="0.2">
      <c r="A19" s="103"/>
      <c r="B19" s="103"/>
      <c r="C19" s="103"/>
      <c r="D19" s="104"/>
      <c r="E19" s="97"/>
      <c r="F19" s="105"/>
      <c r="G19" s="105"/>
      <c r="H19" s="105"/>
      <c r="I19" s="105"/>
      <c r="J19" s="105"/>
      <c r="K19" s="105"/>
      <c r="L19" s="105"/>
      <c r="M19" s="105"/>
    </row>
    <row r="20" spans="1:13" x14ac:dyDescent="0.2">
      <c r="A20" s="2"/>
      <c r="B20" s="2"/>
      <c r="C20" s="2"/>
      <c r="D20" s="2"/>
    </row>
    <row r="21" spans="1:13" x14ac:dyDescent="0.2">
      <c r="A21" s="2"/>
      <c r="B21" s="2"/>
      <c r="C21" s="2"/>
      <c r="D21" s="2"/>
    </row>
  </sheetData>
  <sheetProtection sheet="1" formatCells="0" formatColumns="0" formatRows="0" insertHyperlinks="0" sort="0" autoFilter="0" pivotTables="0"/>
  <customSheetViews>
    <customSheetView guid="{62D9056B-30AB-244E-A975-879469157905}">
      <selection activeCell="E5" sqref="E5:M12"/>
      <pageMargins left="0.7" right="0.7" top="0.75" bottom="0.75" header="0.3" footer="0.3"/>
      <pageSetup orientation="portrait" horizontalDpi="0" verticalDpi="0"/>
    </customSheetView>
  </customSheetViews>
  <mergeCells count="6">
    <mergeCell ref="A1:D4"/>
    <mergeCell ref="E1:M4"/>
    <mergeCell ref="A5:D12"/>
    <mergeCell ref="E5:M12"/>
    <mergeCell ref="A13:D19"/>
    <mergeCell ref="E13:M19"/>
  </mergeCells>
  <pageMargins left="0.7" right="0.7" top="0.75" bottom="0.75" header="0.3" footer="0.3"/>
  <pageSetup scale="6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3DB6-C423-414E-8CFE-28041A879D23}">
  <dimension ref="A1:Z497"/>
  <sheetViews>
    <sheetView topLeftCell="K5" workbookViewId="0">
      <selection activeCell="W37" sqref="W37"/>
    </sheetView>
  </sheetViews>
  <sheetFormatPr baseColWidth="10" defaultRowHeight="16" x14ac:dyDescent="0.2"/>
  <cols>
    <col min="1" max="2" width="19.6640625" style="25" customWidth="1"/>
    <col min="3" max="3" width="23" style="25" customWidth="1"/>
    <col min="4" max="4" width="21.33203125" style="1" customWidth="1"/>
    <col min="5" max="5" width="25.5" style="26" customWidth="1"/>
    <col min="6" max="6" width="21.1640625" style="27" customWidth="1"/>
    <col min="7" max="7" width="29.5" style="1" customWidth="1"/>
    <col min="8" max="8" width="31.33203125" style="1" customWidth="1"/>
    <col min="9" max="9" width="10.83203125" style="1"/>
    <col min="10" max="10" width="36.6640625" style="28" customWidth="1"/>
    <col min="11" max="11" width="43.6640625" style="19" customWidth="1"/>
    <col min="12" max="12" width="33.83203125" style="19" customWidth="1"/>
    <col min="13" max="13" width="54.33203125" style="19" customWidth="1"/>
    <col min="14" max="23" width="10.83203125" style="19"/>
    <col min="24" max="26" width="20" style="19" customWidth="1"/>
    <col min="27" max="16384" width="10.83203125" style="19"/>
  </cols>
  <sheetData>
    <row r="1" spans="1:26" ht="17" customHeight="1" thickBot="1" x14ac:dyDescent="0.25">
      <c r="A1" s="122" t="s">
        <v>35</v>
      </c>
      <c r="B1" s="122" t="s">
        <v>3</v>
      </c>
      <c r="C1" s="124" t="s">
        <v>6</v>
      </c>
      <c r="D1" s="124" t="s">
        <v>4</v>
      </c>
      <c r="E1" s="125" t="s">
        <v>5</v>
      </c>
      <c r="F1" s="126" t="s">
        <v>7</v>
      </c>
      <c r="G1" s="127" t="s">
        <v>8</v>
      </c>
      <c r="H1" s="128" t="s">
        <v>9</v>
      </c>
      <c r="I1" s="29"/>
      <c r="J1" s="8" t="s">
        <v>29</v>
      </c>
      <c r="K1" s="129" t="s">
        <v>28</v>
      </c>
      <c r="L1" s="130"/>
      <c r="M1" s="35" t="s">
        <v>76</v>
      </c>
      <c r="N1" s="18"/>
      <c r="O1" s="18"/>
      <c r="P1" s="18"/>
      <c r="X1" s="22" t="s">
        <v>10</v>
      </c>
      <c r="Y1" s="22" t="s">
        <v>101</v>
      </c>
      <c r="Z1" s="22" t="s">
        <v>14</v>
      </c>
    </row>
    <row r="2" spans="1:26" ht="16" customHeight="1" x14ac:dyDescent="0.2">
      <c r="A2" s="123"/>
      <c r="B2" s="123"/>
      <c r="C2" s="124"/>
      <c r="D2" s="124"/>
      <c r="E2" s="125"/>
      <c r="F2" s="126"/>
      <c r="G2" s="127"/>
      <c r="H2" s="128"/>
      <c r="I2" s="29"/>
      <c r="J2" s="10" t="s">
        <v>26</v>
      </c>
      <c r="K2" s="108" t="s">
        <v>52</v>
      </c>
      <c r="L2" s="109"/>
      <c r="M2" s="36" t="s">
        <v>102</v>
      </c>
      <c r="N2" s="21"/>
      <c r="O2" s="21"/>
      <c r="P2" s="21"/>
      <c r="X2" s="22" t="s">
        <v>11</v>
      </c>
      <c r="Y2" s="23">
        <v>0.1</v>
      </c>
      <c r="Z2" s="23">
        <v>0</v>
      </c>
    </row>
    <row r="3" spans="1:26" ht="16" customHeight="1" x14ac:dyDescent="0.2">
      <c r="A3" s="14">
        <v>7508778</v>
      </c>
      <c r="B3" s="14">
        <v>55</v>
      </c>
      <c r="C3" s="14" t="s">
        <v>106</v>
      </c>
      <c r="D3" s="14" t="s">
        <v>100</v>
      </c>
      <c r="E3" s="15">
        <v>1645.9266975118571</v>
      </c>
      <c r="F3" s="16">
        <v>5321</v>
      </c>
      <c r="G3" s="17" t="s">
        <v>13</v>
      </c>
      <c r="H3" s="14" t="s">
        <v>17</v>
      </c>
      <c r="I3" s="29"/>
      <c r="J3" s="11" t="s">
        <v>40</v>
      </c>
      <c r="K3" s="106" t="s">
        <v>50</v>
      </c>
      <c r="L3" s="106"/>
      <c r="M3" s="33" t="s">
        <v>60</v>
      </c>
      <c r="N3" s="21"/>
      <c r="O3" s="21"/>
      <c r="P3" s="21"/>
      <c r="X3" s="22" t="s">
        <v>12</v>
      </c>
      <c r="Y3" s="23">
        <v>0.3</v>
      </c>
      <c r="Z3" s="23">
        <v>0.1</v>
      </c>
    </row>
    <row r="4" spans="1:26" s="20" customFormat="1" x14ac:dyDescent="0.2">
      <c r="A4" s="14">
        <v>9940979</v>
      </c>
      <c r="B4" s="14">
        <v>64</v>
      </c>
      <c r="C4" s="14" t="s">
        <v>106</v>
      </c>
      <c r="D4" s="14" t="s">
        <v>97</v>
      </c>
      <c r="E4" s="15">
        <v>2457.5831781760703</v>
      </c>
      <c r="F4" s="16">
        <v>20733</v>
      </c>
      <c r="G4" s="17" t="s">
        <v>12</v>
      </c>
      <c r="H4" s="14" t="s">
        <v>16</v>
      </c>
      <c r="I4" s="30"/>
      <c r="J4" s="11" t="s">
        <v>41</v>
      </c>
      <c r="K4" s="106" t="s">
        <v>51</v>
      </c>
      <c r="L4" s="106"/>
      <c r="M4" s="37" t="s">
        <v>59</v>
      </c>
      <c r="N4" s="21"/>
      <c r="O4" s="21"/>
      <c r="P4" s="21"/>
      <c r="X4" s="22" t="s">
        <v>13</v>
      </c>
      <c r="Y4" s="23">
        <v>0.6</v>
      </c>
      <c r="Z4" s="23">
        <v>0.4</v>
      </c>
    </row>
    <row r="5" spans="1:26" x14ac:dyDescent="0.2">
      <c r="A5" s="14">
        <v>3602501</v>
      </c>
      <c r="B5" s="14">
        <v>47</v>
      </c>
      <c r="C5" s="14" t="s">
        <v>107</v>
      </c>
      <c r="D5" s="14" t="s">
        <v>99</v>
      </c>
      <c r="E5" s="15">
        <v>5179.3203234310349</v>
      </c>
      <c r="F5" s="16">
        <v>2918</v>
      </c>
      <c r="G5" s="17" t="s">
        <v>12</v>
      </c>
      <c r="H5" s="14" t="s">
        <v>16</v>
      </c>
      <c r="J5" s="9" t="s">
        <v>22</v>
      </c>
      <c r="K5" s="131" t="s">
        <v>43</v>
      </c>
      <c r="L5" s="131"/>
      <c r="M5" s="33" t="s">
        <v>61</v>
      </c>
      <c r="N5" s="21"/>
      <c r="O5" s="21"/>
      <c r="P5" s="21"/>
      <c r="X5" s="24"/>
      <c r="Y5" s="24"/>
      <c r="Z5" s="24"/>
    </row>
    <row r="6" spans="1:26" x14ac:dyDescent="0.2">
      <c r="A6" s="14">
        <v>6417578</v>
      </c>
      <c r="B6" s="14">
        <v>46</v>
      </c>
      <c r="C6" s="14" t="s">
        <v>106</v>
      </c>
      <c r="D6" s="14" t="s">
        <v>98</v>
      </c>
      <c r="E6" s="15">
        <v>6569.024239469677</v>
      </c>
      <c r="F6" s="16">
        <v>29950</v>
      </c>
      <c r="G6" s="17" t="s">
        <v>12</v>
      </c>
      <c r="H6" s="14" t="s">
        <v>16</v>
      </c>
      <c r="J6" s="10" t="s">
        <v>27</v>
      </c>
      <c r="K6" s="107" t="s">
        <v>42</v>
      </c>
      <c r="L6" s="107"/>
      <c r="M6" s="33" t="s">
        <v>62</v>
      </c>
      <c r="N6" s="21"/>
      <c r="O6" s="21"/>
      <c r="P6" s="21"/>
      <c r="X6" s="22" t="s">
        <v>15</v>
      </c>
      <c r="Y6" s="24" t="s">
        <v>18</v>
      </c>
      <c r="Z6" s="24" t="s">
        <v>19</v>
      </c>
    </row>
    <row r="7" spans="1:26" x14ac:dyDescent="0.2">
      <c r="A7" s="14">
        <v>9534648</v>
      </c>
      <c r="B7" s="14">
        <v>27</v>
      </c>
      <c r="C7" s="14" t="s">
        <v>107</v>
      </c>
      <c r="D7" s="14" t="s">
        <v>98</v>
      </c>
      <c r="E7" s="15">
        <v>5891.6392633781807</v>
      </c>
      <c r="F7" s="16">
        <v>27549</v>
      </c>
      <c r="G7" s="17" t="s">
        <v>12</v>
      </c>
      <c r="H7" s="14" t="s">
        <v>16</v>
      </c>
      <c r="J7" s="10" t="s">
        <v>32</v>
      </c>
      <c r="K7" s="107" t="s">
        <v>53</v>
      </c>
      <c r="L7" s="107"/>
      <c r="M7" s="33" t="s">
        <v>63</v>
      </c>
      <c r="N7" s="21"/>
      <c r="O7" s="21"/>
      <c r="P7" s="21"/>
      <c r="X7" s="22" t="s">
        <v>16</v>
      </c>
      <c r="Y7" s="23">
        <v>0.7</v>
      </c>
      <c r="Z7" s="23">
        <v>0</v>
      </c>
    </row>
    <row r="8" spans="1:26" x14ac:dyDescent="0.2">
      <c r="A8" s="14">
        <v>5196231</v>
      </c>
      <c r="B8" s="14">
        <v>83</v>
      </c>
      <c r="C8" s="14" t="s">
        <v>106</v>
      </c>
      <c r="D8" s="14" t="s">
        <v>99</v>
      </c>
      <c r="E8" s="15">
        <v>2751.8151179710121</v>
      </c>
      <c r="F8" s="16">
        <v>8533</v>
      </c>
      <c r="G8" s="17" t="s">
        <v>13</v>
      </c>
      <c r="H8" s="14" t="s">
        <v>17</v>
      </c>
      <c r="J8" s="32" t="s">
        <v>23</v>
      </c>
      <c r="K8" s="111" t="s">
        <v>44</v>
      </c>
      <c r="L8" s="112"/>
      <c r="M8" s="39" t="s">
        <v>58</v>
      </c>
      <c r="N8" s="21"/>
      <c r="O8" s="21"/>
      <c r="P8" s="21"/>
      <c r="X8" s="22" t="s">
        <v>17</v>
      </c>
      <c r="Y8" s="23">
        <v>0.3</v>
      </c>
      <c r="Z8" s="23">
        <v>0.7</v>
      </c>
    </row>
    <row r="9" spans="1:26" x14ac:dyDescent="0.2">
      <c r="A9" s="14">
        <v>4990089</v>
      </c>
      <c r="B9" s="14">
        <v>24</v>
      </c>
      <c r="C9" s="14" t="s">
        <v>106</v>
      </c>
      <c r="D9" s="14" t="s">
        <v>97</v>
      </c>
      <c r="E9" s="15">
        <v>9273.680269607612</v>
      </c>
      <c r="F9" s="16">
        <v>29666</v>
      </c>
      <c r="G9" s="17" t="s">
        <v>13</v>
      </c>
      <c r="H9" s="14" t="s">
        <v>17</v>
      </c>
      <c r="J9" s="10" t="s">
        <v>25</v>
      </c>
      <c r="K9" s="111" t="s">
        <v>45</v>
      </c>
      <c r="L9" s="112"/>
      <c r="M9" s="40" t="s">
        <v>64</v>
      </c>
      <c r="N9" s="21"/>
      <c r="O9" s="21"/>
      <c r="P9" s="21"/>
    </row>
    <row r="10" spans="1:26" x14ac:dyDescent="0.2">
      <c r="A10" s="14">
        <v>3766650</v>
      </c>
      <c r="B10" s="14">
        <v>79</v>
      </c>
      <c r="C10" s="14" t="s">
        <v>106</v>
      </c>
      <c r="D10" s="14" t="s">
        <v>100</v>
      </c>
      <c r="E10" s="15">
        <v>9191.0086446105979</v>
      </c>
      <c r="F10" s="16">
        <v>2599</v>
      </c>
      <c r="G10" s="17" t="s">
        <v>13</v>
      </c>
      <c r="H10" s="14" t="s">
        <v>16</v>
      </c>
      <c r="J10" s="10" t="s">
        <v>31</v>
      </c>
      <c r="K10" s="106" t="s">
        <v>46</v>
      </c>
      <c r="L10" s="106"/>
      <c r="M10" s="33" t="s">
        <v>65</v>
      </c>
      <c r="N10" s="21"/>
      <c r="O10" s="21"/>
      <c r="P10" s="21"/>
    </row>
    <row r="11" spans="1:26" x14ac:dyDescent="0.2">
      <c r="A11" s="14">
        <v>5671560</v>
      </c>
      <c r="B11" s="14">
        <v>40</v>
      </c>
      <c r="C11" s="14" t="s">
        <v>106</v>
      </c>
      <c r="D11" s="14" t="s">
        <v>96</v>
      </c>
      <c r="E11" s="15">
        <v>9072.5216360829927</v>
      </c>
      <c r="F11" s="16">
        <v>29469</v>
      </c>
      <c r="G11" s="17" t="s">
        <v>13</v>
      </c>
      <c r="H11" s="14" t="s">
        <v>16</v>
      </c>
      <c r="J11" s="32" t="s">
        <v>24</v>
      </c>
      <c r="K11" s="106" t="s">
        <v>47</v>
      </c>
      <c r="L11" s="106"/>
      <c r="M11" s="38" t="s">
        <v>66</v>
      </c>
      <c r="N11" s="21"/>
      <c r="O11" s="21"/>
      <c r="P11" s="21"/>
    </row>
    <row r="12" spans="1:26" x14ac:dyDescent="0.2">
      <c r="A12" s="14">
        <v>9009352</v>
      </c>
      <c r="B12" s="14">
        <v>61</v>
      </c>
      <c r="C12" s="14" t="s">
        <v>106</v>
      </c>
      <c r="D12" s="14" t="s">
        <v>100</v>
      </c>
      <c r="E12" s="15">
        <v>2826.1461034006734</v>
      </c>
      <c r="F12" s="16">
        <v>16326</v>
      </c>
      <c r="G12" s="17" t="s">
        <v>13</v>
      </c>
      <c r="H12" s="14" t="s">
        <v>16</v>
      </c>
      <c r="J12" s="10" t="s">
        <v>30</v>
      </c>
      <c r="K12" s="106" t="s">
        <v>48</v>
      </c>
      <c r="L12" s="106"/>
      <c r="M12" s="33" t="s">
        <v>67</v>
      </c>
    </row>
    <row r="13" spans="1:26" x14ac:dyDescent="0.2">
      <c r="A13" s="14">
        <v>9863324</v>
      </c>
      <c r="B13" s="14">
        <v>79</v>
      </c>
      <c r="C13" s="14" t="s">
        <v>107</v>
      </c>
      <c r="D13" s="14" t="s">
        <v>98</v>
      </c>
      <c r="E13" s="15">
        <v>8511.3466017355768</v>
      </c>
      <c r="F13" s="16">
        <v>17633</v>
      </c>
      <c r="G13" s="17" t="s">
        <v>13</v>
      </c>
      <c r="H13" s="14" t="s">
        <v>16</v>
      </c>
      <c r="J13" s="10" t="s">
        <v>33</v>
      </c>
      <c r="K13" s="106" t="s">
        <v>49</v>
      </c>
      <c r="L13" s="106"/>
      <c r="M13" s="33" t="s">
        <v>68</v>
      </c>
    </row>
    <row r="14" spans="1:26" x14ac:dyDescent="0.2">
      <c r="A14" s="14">
        <v>9629372</v>
      </c>
      <c r="B14" s="14">
        <v>36</v>
      </c>
      <c r="C14" s="14" t="s">
        <v>106</v>
      </c>
      <c r="D14" s="14" t="s">
        <v>97</v>
      </c>
      <c r="E14" s="15">
        <v>6502.1139957404603</v>
      </c>
      <c r="F14" s="16">
        <v>25664</v>
      </c>
      <c r="G14" s="17" t="s">
        <v>12</v>
      </c>
      <c r="H14" s="14" t="s">
        <v>16</v>
      </c>
      <c r="M14" s="31"/>
    </row>
    <row r="15" spans="1:26" x14ac:dyDescent="0.2">
      <c r="A15" s="14">
        <v>9345180</v>
      </c>
      <c r="B15" s="14">
        <v>39</v>
      </c>
      <c r="C15" s="14" t="s">
        <v>107</v>
      </c>
      <c r="D15" s="14" t="s">
        <v>100</v>
      </c>
      <c r="E15" s="15">
        <v>1621.5154963603013</v>
      </c>
      <c r="F15" s="16">
        <v>6817</v>
      </c>
      <c r="G15" s="17" t="s">
        <v>12</v>
      </c>
      <c r="H15" s="14" t="s">
        <v>16</v>
      </c>
      <c r="J15" s="171"/>
      <c r="K15" s="113"/>
      <c r="L15" s="113"/>
      <c r="M15" s="31"/>
    </row>
    <row r="16" spans="1:26" x14ac:dyDescent="0.2">
      <c r="A16" s="14">
        <v>9985459</v>
      </c>
      <c r="B16" s="14">
        <v>31</v>
      </c>
      <c r="C16" s="14" t="s">
        <v>107</v>
      </c>
      <c r="D16" s="14" t="s">
        <v>108</v>
      </c>
      <c r="E16" s="15">
        <v>6377.4552895657444</v>
      </c>
      <c r="F16" s="16">
        <v>6735</v>
      </c>
      <c r="G16" s="17" t="s">
        <v>12</v>
      </c>
      <c r="H16" s="14" t="s">
        <v>16</v>
      </c>
      <c r="J16" s="113"/>
      <c r="K16" s="113"/>
      <c r="L16" s="113"/>
      <c r="M16" s="31"/>
    </row>
    <row r="17" spans="1:21" x14ac:dyDescent="0.2">
      <c r="A17" s="14">
        <v>2131385</v>
      </c>
      <c r="B17" s="14">
        <v>73</v>
      </c>
      <c r="C17" s="14" t="s">
        <v>106</v>
      </c>
      <c r="D17" s="14" t="s">
        <v>97</v>
      </c>
      <c r="E17" s="15">
        <v>2991.8551820190751</v>
      </c>
      <c r="F17" s="16">
        <v>5614</v>
      </c>
      <c r="G17" s="17" t="s">
        <v>11</v>
      </c>
      <c r="H17" s="14" t="s">
        <v>16</v>
      </c>
      <c r="J17" s="113"/>
      <c r="K17" s="113"/>
      <c r="L17" s="113"/>
      <c r="M17" s="31"/>
    </row>
    <row r="18" spans="1:21" x14ac:dyDescent="0.2">
      <c r="A18" s="14">
        <v>2906235</v>
      </c>
      <c r="B18" s="14">
        <v>64</v>
      </c>
      <c r="C18" s="14" t="s">
        <v>107</v>
      </c>
      <c r="D18" s="14" t="s">
        <v>96</v>
      </c>
      <c r="E18" s="15">
        <v>9343.9191179195859</v>
      </c>
      <c r="F18" s="16">
        <v>10947</v>
      </c>
      <c r="G18" s="17" t="s">
        <v>12</v>
      </c>
      <c r="H18" s="14" t="s">
        <v>16</v>
      </c>
      <c r="K18" s="31"/>
      <c r="L18" s="31"/>
      <c r="M18" s="31"/>
    </row>
    <row r="19" spans="1:21" x14ac:dyDescent="0.2">
      <c r="A19" s="14">
        <v>9231547</v>
      </c>
      <c r="B19" s="14">
        <v>33</v>
      </c>
      <c r="C19" s="14" t="s">
        <v>106</v>
      </c>
      <c r="D19" s="14" t="s">
        <v>99</v>
      </c>
      <c r="E19" s="15">
        <v>8971.4730666958585</v>
      </c>
      <c r="F19" s="16">
        <v>26048</v>
      </c>
      <c r="G19" s="17" t="s">
        <v>13</v>
      </c>
      <c r="H19" s="14" t="s">
        <v>16</v>
      </c>
      <c r="J19" s="115" t="s">
        <v>20</v>
      </c>
      <c r="K19" s="115"/>
      <c r="L19" s="46" t="s">
        <v>34</v>
      </c>
    </row>
    <row r="20" spans="1:21" ht="16" customHeight="1" x14ac:dyDescent="0.2">
      <c r="A20" s="14">
        <v>9938968</v>
      </c>
      <c r="B20" s="14">
        <v>16</v>
      </c>
      <c r="C20" s="14" t="s">
        <v>106</v>
      </c>
      <c r="D20" s="14" t="s">
        <v>99</v>
      </c>
      <c r="E20" s="15">
        <v>9274.2262266050911</v>
      </c>
      <c r="F20" s="16">
        <v>10804</v>
      </c>
      <c r="G20" s="17" t="s">
        <v>13</v>
      </c>
      <c r="H20" s="14" t="s">
        <v>17</v>
      </c>
      <c r="J20" s="116" t="s">
        <v>71</v>
      </c>
      <c r="K20" s="116"/>
      <c r="L20" s="110">
        <f>COUNT(B:B)</f>
        <v>495</v>
      </c>
    </row>
    <row r="21" spans="1:21" x14ac:dyDescent="0.2">
      <c r="A21" s="14">
        <v>9525582</v>
      </c>
      <c r="B21" s="14">
        <v>41</v>
      </c>
      <c r="C21" s="14" t="s">
        <v>107</v>
      </c>
      <c r="D21" s="14" t="s">
        <v>108</v>
      </c>
      <c r="E21" s="15">
        <v>8005.8075115002548</v>
      </c>
      <c r="F21" s="16">
        <v>19400</v>
      </c>
      <c r="G21" s="17" t="s">
        <v>13</v>
      </c>
      <c r="H21" s="14" t="s">
        <v>16</v>
      </c>
      <c r="J21" s="116"/>
      <c r="K21" s="116"/>
      <c r="L21" s="110"/>
      <c r="P21" s="147" t="s">
        <v>120</v>
      </c>
      <c r="Q21" s="147"/>
      <c r="R21" s="147"/>
      <c r="S21" s="147"/>
      <c r="T21" s="147"/>
      <c r="U21" s="147"/>
    </row>
    <row r="22" spans="1:21" ht="16" customHeight="1" x14ac:dyDescent="0.2">
      <c r="A22" s="14">
        <v>7477023</v>
      </c>
      <c r="B22" s="14">
        <v>40</v>
      </c>
      <c r="C22" s="14" t="s">
        <v>106</v>
      </c>
      <c r="D22" s="14" t="s">
        <v>96</v>
      </c>
      <c r="E22" s="15">
        <v>610.1123509571031</v>
      </c>
      <c r="F22" s="16">
        <v>12841</v>
      </c>
      <c r="G22" s="17" t="s">
        <v>12</v>
      </c>
      <c r="H22" s="14" t="s">
        <v>16</v>
      </c>
      <c r="J22" s="116" t="s">
        <v>70</v>
      </c>
      <c r="K22" s="116"/>
      <c r="L22" s="121">
        <f>SUM(E:E)</f>
        <v>2625853.9924676688</v>
      </c>
      <c r="P22" s="68" t="s">
        <v>96</v>
      </c>
      <c r="Q22" s="68" t="s">
        <v>108</v>
      </c>
      <c r="R22" s="68" t="s">
        <v>97</v>
      </c>
      <c r="S22" s="68" t="s">
        <v>98</v>
      </c>
      <c r="T22" s="68" t="s">
        <v>99</v>
      </c>
      <c r="U22" s="68" t="s">
        <v>100</v>
      </c>
    </row>
    <row r="23" spans="1:21" x14ac:dyDescent="0.2">
      <c r="A23" s="14">
        <v>3877498</v>
      </c>
      <c r="B23" s="14">
        <v>61</v>
      </c>
      <c r="C23" s="14" t="s">
        <v>106</v>
      </c>
      <c r="D23" s="14" t="s">
        <v>99</v>
      </c>
      <c r="E23" s="15">
        <v>3549.5640716141088</v>
      </c>
      <c r="F23" s="16">
        <v>8586</v>
      </c>
      <c r="G23" s="17" t="s">
        <v>13</v>
      </c>
      <c r="H23" s="14" t="s">
        <v>16</v>
      </c>
      <c r="J23" s="116"/>
      <c r="K23" s="116"/>
      <c r="L23" s="110"/>
      <c r="N23" s="146" t="s">
        <v>104</v>
      </c>
      <c r="O23" s="76" t="s">
        <v>11</v>
      </c>
      <c r="P23" s="77">
        <f>AVERAGEIFS($E:$E,$G:$G,$O23,$D:$D,P$22)</f>
        <v>5128.331747400176</v>
      </c>
      <c r="Q23" s="77">
        <f t="shared" ref="Q23:U25" si="0">AVERAGEIFS($E:$E,$G:$G,$O23,$D:$D,Q$22)</f>
        <v>5793.0712060742771</v>
      </c>
      <c r="R23" s="77">
        <f t="shared" si="0"/>
        <v>5608.2044584834985</v>
      </c>
      <c r="S23" s="77">
        <f t="shared" si="0"/>
        <v>4497.6395588922578</v>
      </c>
      <c r="T23" s="77">
        <f t="shared" si="0"/>
        <v>7246.3672447540703</v>
      </c>
      <c r="U23" s="77">
        <f t="shared" si="0"/>
        <v>6323.0657985111839</v>
      </c>
    </row>
    <row r="24" spans="1:21" x14ac:dyDescent="0.2">
      <c r="A24" s="14">
        <v>1772446</v>
      </c>
      <c r="B24" s="14">
        <v>55</v>
      </c>
      <c r="C24" s="14" t="s">
        <v>107</v>
      </c>
      <c r="D24" s="14" t="s">
        <v>97</v>
      </c>
      <c r="E24" s="15">
        <v>9271.5793765921371</v>
      </c>
      <c r="F24" s="16">
        <v>12168</v>
      </c>
      <c r="G24" s="17" t="s">
        <v>12</v>
      </c>
      <c r="H24" s="14" t="s">
        <v>16</v>
      </c>
      <c r="J24" s="116" t="s">
        <v>21</v>
      </c>
      <c r="K24" s="116"/>
      <c r="L24" s="172">
        <f>AVERAGE(F:F)</f>
        <v>16021.694949494949</v>
      </c>
      <c r="N24" s="146"/>
      <c r="O24" s="76" t="s">
        <v>13</v>
      </c>
      <c r="P24" s="77">
        <f t="shared" ref="P24:P25" si="1">AVERAGEIFS($E:$E,$G:$G,$O24,$D:$D,P$22)</f>
        <v>5263.0779165789236</v>
      </c>
      <c r="Q24" s="77">
        <f t="shared" si="0"/>
        <v>5048.9135230124366</v>
      </c>
      <c r="R24" s="77">
        <f t="shared" si="0"/>
        <v>5357.0601953149617</v>
      </c>
      <c r="S24" s="77">
        <f t="shared" si="0"/>
        <v>6127.6870251400778</v>
      </c>
      <c r="T24" s="77">
        <f>AVERAGEIFS($E:$E,$G:$G,$O24,$D:$D,T$22)</f>
        <v>5547.5419417156018</v>
      </c>
      <c r="U24" s="77">
        <f t="shared" si="0"/>
        <v>5365.3163908319038</v>
      </c>
    </row>
    <row r="25" spans="1:21" x14ac:dyDescent="0.2">
      <c r="A25" s="14">
        <v>6010899</v>
      </c>
      <c r="B25" s="14">
        <v>22</v>
      </c>
      <c r="C25" s="14" t="s">
        <v>106</v>
      </c>
      <c r="D25" s="14" t="s">
        <v>99</v>
      </c>
      <c r="E25" s="15">
        <v>7691.5507965152601</v>
      </c>
      <c r="F25" s="16">
        <v>27714</v>
      </c>
      <c r="G25" s="17" t="s">
        <v>13</v>
      </c>
      <c r="H25" s="14" t="s">
        <v>17</v>
      </c>
      <c r="J25" s="116"/>
      <c r="K25" s="116"/>
      <c r="L25" s="110"/>
      <c r="N25" s="146"/>
      <c r="O25" s="76" t="s">
        <v>12</v>
      </c>
      <c r="P25" s="77">
        <f t="shared" si="1"/>
        <v>5612.038880009346</v>
      </c>
      <c r="Q25" s="77">
        <f t="shared" si="0"/>
        <v>5296.1155204335382</v>
      </c>
      <c r="R25" s="77">
        <f t="shared" si="0"/>
        <v>4378.2920304188383</v>
      </c>
      <c r="S25" s="77">
        <f t="shared" si="0"/>
        <v>5168.0051636682556</v>
      </c>
      <c r="T25" s="77">
        <f t="shared" si="0"/>
        <v>4506.357804886401</v>
      </c>
      <c r="U25" s="77">
        <f t="shared" si="0"/>
        <v>4954.6481763934271</v>
      </c>
    </row>
    <row r="26" spans="1:21" ht="16" customHeight="1" x14ac:dyDescent="0.2">
      <c r="A26" s="14">
        <v>5723201</v>
      </c>
      <c r="B26" s="14">
        <v>49</v>
      </c>
      <c r="C26" s="14" t="s">
        <v>107</v>
      </c>
      <c r="D26" s="14" t="s">
        <v>97</v>
      </c>
      <c r="E26" s="15">
        <v>9519.9093726068022</v>
      </c>
      <c r="F26" s="16">
        <v>25080</v>
      </c>
      <c r="G26" s="17" t="s">
        <v>13</v>
      </c>
      <c r="H26" s="14" t="s">
        <v>17</v>
      </c>
      <c r="J26" s="117" t="s">
        <v>69</v>
      </c>
      <c r="K26" s="118"/>
      <c r="L26" s="121" t="str">
        <f>IF(L22&gt;2500000,"expensive", "cheap")</f>
        <v>expensive</v>
      </c>
      <c r="N26" s="73"/>
      <c r="O26" s="74"/>
      <c r="P26" s="74"/>
      <c r="Q26" s="74"/>
      <c r="R26" s="74"/>
      <c r="S26" s="74"/>
      <c r="T26" s="74"/>
      <c r="U26" s="74"/>
    </row>
    <row r="27" spans="1:21" x14ac:dyDescent="0.2">
      <c r="A27" s="14">
        <v>1003172</v>
      </c>
      <c r="B27" s="14">
        <v>43</v>
      </c>
      <c r="C27" s="14" t="s">
        <v>107</v>
      </c>
      <c r="D27" s="14" t="s">
        <v>98</v>
      </c>
      <c r="E27" s="15">
        <v>7106.4965724687445</v>
      </c>
      <c r="F27" s="16">
        <v>9415</v>
      </c>
      <c r="G27" s="17" t="s">
        <v>13</v>
      </c>
      <c r="H27" s="14" t="s">
        <v>17</v>
      </c>
      <c r="J27" s="119"/>
      <c r="K27" s="120"/>
      <c r="L27" s="110"/>
    </row>
    <row r="28" spans="1:21" x14ac:dyDescent="0.2">
      <c r="A28" s="14">
        <v>8780531</v>
      </c>
      <c r="B28" s="14">
        <v>69</v>
      </c>
      <c r="C28" s="14" t="s">
        <v>106</v>
      </c>
      <c r="D28" s="14" t="s">
        <v>97</v>
      </c>
      <c r="E28" s="15">
        <v>8344.9390118884221</v>
      </c>
      <c r="F28" s="16">
        <v>18909</v>
      </c>
      <c r="G28" s="17" t="s">
        <v>13</v>
      </c>
      <c r="H28" s="14" t="s">
        <v>17</v>
      </c>
      <c r="J28" s="114" t="s">
        <v>72</v>
      </c>
      <c r="K28" s="114"/>
      <c r="L28" s="110" t="str">
        <f>IF(AND(L20&lt;500, L24&lt;15,0), "low", "high")</f>
        <v>high</v>
      </c>
      <c r="P28" s="147" t="s">
        <v>121</v>
      </c>
      <c r="Q28" s="147"/>
      <c r="R28" s="147"/>
      <c r="S28" s="147"/>
      <c r="T28" s="147"/>
      <c r="U28" s="147"/>
    </row>
    <row r="29" spans="1:21" x14ac:dyDescent="0.2">
      <c r="A29" s="14">
        <v>4322963</v>
      </c>
      <c r="B29" s="14">
        <v>44</v>
      </c>
      <c r="C29" s="14" t="s">
        <v>107</v>
      </c>
      <c r="D29" s="14" t="s">
        <v>108</v>
      </c>
      <c r="E29" s="15">
        <v>9751.0993695292091</v>
      </c>
      <c r="F29" s="16">
        <v>23111</v>
      </c>
      <c r="G29" s="17" t="s">
        <v>11</v>
      </c>
      <c r="H29" s="14" t="s">
        <v>17</v>
      </c>
      <c r="J29" s="114"/>
      <c r="K29" s="114"/>
      <c r="L29" s="110"/>
      <c r="P29" s="68" t="s">
        <v>96</v>
      </c>
      <c r="Q29" s="68" t="s">
        <v>108</v>
      </c>
      <c r="R29" s="68" t="s">
        <v>97</v>
      </c>
      <c r="S29" s="68" t="s">
        <v>98</v>
      </c>
      <c r="T29" s="68" t="s">
        <v>99</v>
      </c>
      <c r="U29" s="68" t="s">
        <v>100</v>
      </c>
    </row>
    <row r="30" spans="1:21" x14ac:dyDescent="0.2">
      <c r="A30" s="14">
        <v>5427324</v>
      </c>
      <c r="B30" s="14">
        <v>60</v>
      </c>
      <c r="C30" s="14" t="s">
        <v>107</v>
      </c>
      <c r="D30" s="14" t="s">
        <v>97</v>
      </c>
      <c r="E30" s="15">
        <v>1761.7126389340272</v>
      </c>
      <c r="F30" s="16">
        <v>14459</v>
      </c>
      <c r="G30" s="17" t="s">
        <v>12</v>
      </c>
      <c r="H30" s="14" t="s">
        <v>16</v>
      </c>
      <c r="J30" s="114" t="s">
        <v>73</v>
      </c>
      <c r="K30" s="114"/>
      <c r="L30" s="110" t="str">
        <f>IF(OR(L20&lt;500, L24&lt;15,500), "low", "high")</f>
        <v>low</v>
      </c>
      <c r="N30" s="145" t="s">
        <v>103</v>
      </c>
      <c r="O30" s="76" t="s">
        <v>16</v>
      </c>
      <c r="P30" s="77">
        <f>SUMIFS($F:$F,$H:$H,$O30,$D:$D,P$29)</f>
        <v>899780</v>
      </c>
      <c r="Q30" s="77">
        <f t="shared" ref="Q30:U31" si="2">SUMIFS($F:$F,$H:$H,$O30,$D:$D,Q$29)</f>
        <v>1044619</v>
      </c>
      <c r="R30" s="77">
        <f t="shared" si="2"/>
        <v>900145</v>
      </c>
      <c r="S30" s="77">
        <f t="shared" si="2"/>
        <v>984955</v>
      </c>
      <c r="T30" s="77">
        <f t="shared" si="2"/>
        <v>851287</v>
      </c>
      <c r="U30" s="77">
        <f t="shared" si="2"/>
        <v>824672</v>
      </c>
    </row>
    <row r="31" spans="1:21" x14ac:dyDescent="0.2">
      <c r="A31" s="14">
        <v>3490885</v>
      </c>
      <c r="B31" s="14">
        <v>33</v>
      </c>
      <c r="C31" s="14" t="s">
        <v>106</v>
      </c>
      <c r="D31" s="14" t="s">
        <v>97</v>
      </c>
      <c r="E31" s="15">
        <v>1210.1164608373192</v>
      </c>
      <c r="F31" s="16">
        <v>15725</v>
      </c>
      <c r="G31" s="17" t="s">
        <v>12</v>
      </c>
      <c r="H31" s="14" t="s">
        <v>16</v>
      </c>
      <c r="J31" s="114"/>
      <c r="K31" s="114"/>
      <c r="L31" s="110"/>
      <c r="N31" s="145"/>
      <c r="O31" s="76" t="s">
        <v>17</v>
      </c>
      <c r="P31" s="77">
        <f>SUMIFS($F:$F,$H:$H,$O31,$D:$D,P$29)</f>
        <v>462558</v>
      </c>
      <c r="Q31" s="77">
        <f t="shared" si="2"/>
        <v>450161</v>
      </c>
      <c r="R31" s="77">
        <f t="shared" si="2"/>
        <v>369280</v>
      </c>
      <c r="S31" s="77">
        <f t="shared" si="2"/>
        <v>344087</v>
      </c>
      <c r="T31" s="77">
        <f>SUMIFS($F:$F,$H:$H,$O31,$D:$D,T$29)</f>
        <v>243709</v>
      </c>
      <c r="U31" s="77">
        <f t="shared" si="2"/>
        <v>555486</v>
      </c>
    </row>
    <row r="32" spans="1:21" x14ac:dyDescent="0.2">
      <c r="A32" s="14">
        <v>9019552</v>
      </c>
      <c r="B32" s="14">
        <v>60</v>
      </c>
      <c r="C32" s="14" t="s">
        <v>107</v>
      </c>
      <c r="D32" s="14" t="s">
        <v>98</v>
      </c>
      <c r="E32" s="15">
        <v>6149.8469639416835</v>
      </c>
      <c r="F32" s="16">
        <v>28910</v>
      </c>
      <c r="G32" s="17" t="s">
        <v>13</v>
      </c>
      <c r="H32" s="14" t="s">
        <v>16</v>
      </c>
      <c r="J32" s="132" t="s">
        <v>112</v>
      </c>
      <c r="K32" s="132"/>
      <c r="L32" s="121">
        <f>AVERAGEIF(D:D, "BMW", E:E)</f>
        <v>5112.8644788558922</v>
      </c>
    </row>
    <row r="33" spans="1:21" x14ac:dyDescent="0.2">
      <c r="A33" s="14">
        <v>4228163</v>
      </c>
      <c r="B33" s="14">
        <v>44</v>
      </c>
      <c r="C33" s="14" t="s">
        <v>107</v>
      </c>
      <c r="D33" s="14" t="s">
        <v>98</v>
      </c>
      <c r="E33" s="15">
        <v>8441.1897094096057</v>
      </c>
      <c r="F33" s="16">
        <v>20807</v>
      </c>
      <c r="G33" s="17" t="s">
        <v>13</v>
      </c>
      <c r="H33" s="14" t="s">
        <v>16</v>
      </c>
      <c r="J33" s="132"/>
      <c r="K33" s="132"/>
      <c r="L33" s="121"/>
    </row>
    <row r="34" spans="1:21" x14ac:dyDescent="0.2">
      <c r="A34" s="14">
        <v>9557830</v>
      </c>
      <c r="B34" s="14">
        <v>54</v>
      </c>
      <c r="C34" s="14" t="s">
        <v>106</v>
      </c>
      <c r="D34" s="14" t="s">
        <v>96</v>
      </c>
      <c r="E34" s="15">
        <v>2760.9748845306872</v>
      </c>
      <c r="F34" s="16">
        <v>9159</v>
      </c>
      <c r="G34" s="17" t="s">
        <v>13</v>
      </c>
      <c r="H34" s="14" t="s">
        <v>16</v>
      </c>
      <c r="J34" s="114" t="s">
        <v>74</v>
      </c>
      <c r="K34" s="114"/>
      <c r="L34" s="110">
        <f>IF(L32&gt;5000,1,0)</f>
        <v>1</v>
      </c>
      <c r="P34" s="147" t="s">
        <v>105</v>
      </c>
      <c r="Q34" s="147"/>
      <c r="R34" s="147"/>
      <c r="S34" s="147"/>
      <c r="T34" s="147"/>
      <c r="U34" s="147"/>
    </row>
    <row r="35" spans="1:21" x14ac:dyDescent="0.2">
      <c r="A35" s="14">
        <v>5543276</v>
      </c>
      <c r="B35" s="14">
        <v>49</v>
      </c>
      <c r="C35" s="14" t="s">
        <v>107</v>
      </c>
      <c r="D35" s="14" t="s">
        <v>99</v>
      </c>
      <c r="E35" s="15">
        <v>2122.2547916548433</v>
      </c>
      <c r="F35" s="16">
        <v>17632</v>
      </c>
      <c r="G35" s="17" t="s">
        <v>13</v>
      </c>
      <c r="H35" s="14" t="s">
        <v>17</v>
      </c>
      <c r="J35" s="114"/>
      <c r="K35" s="114"/>
      <c r="L35" s="110"/>
      <c r="P35" s="68" t="s">
        <v>96</v>
      </c>
      <c r="Q35" s="68" t="s">
        <v>108</v>
      </c>
      <c r="R35" s="68" t="s">
        <v>97</v>
      </c>
      <c r="S35" s="68" t="s">
        <v>98</v>
      </c>
      <c r="T35" s="68" t="s">
        <v>99</v>
      </c>
      <c r="U35" s="68" t="s">
        <v>100</v>
      </c>
    </row>
    <row r="36" spans="1:21" x14ac:dyDescent="0.2">
      <c r="A36" s="14">
        <v>4832543</v>
      </c>
      <c r="B36" s="14">
        <v>40</v>
      </c>
      <c r="C36" s="14" t="s">
        <v>106</v>
      </c>
      <c r="D36" s="14" t="s">
        <v>96</v>
      </c>
      <c r="E36" s="15">
        <v>4036.7353835054209</v>
      </c>
      <c r="F36" s="16">
        <v>29496</v>
      </c>
      <c r="G36" s="17" t="s">
        <v>12</v>
      </c>
      <c r="H36" s="14" t="s">
        <v>16</v>
      </c>
      <c r="J36" s="114" t="s">
        <v>117</v>
      </c>
      <c r="K36" s="114"/>
      <c r="L36" s="172">
        <f>SUMIF(D:D, "volkswagen", F:F)</f>
        <v>1494780</v>
      </c>
      <c r="N36" s="146" t="s">
        <v>104</v>
      </c>
      <c r="O36" s="76" t="s">
        <v>11</v>
      </c>
      <c r="P36" s="77">
        <f>COUNTIFS($D:$D,P$35,$G:$G,$O36)</f>
        <v>14</v>
      </c>
      <c r="Q36" s="77">
        <f t="shared" ref="Q36:U38" si="3">COUNTIFS($D:$D,Q$35,$G:$G,$O36)</f>
        <v>13</v>
      </c>
      <c r="R36" s="77">
        <f t="shared" si="3"/>
        <v>6</v>
      </c>
      <c r="S36" s="77">
        <f t="shared" si="3"/>
        <v>9</v>
      </c>
      <c r="T36" s="77">
        <f t="shared" si="3"/>
        <v>4</v>
      </c>
      <c r="U36" s="77">
        <f t="shared" si="3"/>
        <v>7</v>
      </c>
    </row>
    <row r="37" spans="1:21" x14ac:dyDescent="0.2">
      <c r="A37" s="14">
        <v>5128732</v>
      </c>
      <c r="B37" s="14">
        <v>42</v>
      </c>
      <c r="C37" s="14" t="s">
        <v>107</v>
      </c>
      <c r="D37" s="14" t="s">
        <v>99</v>
      </c>
      <c r="E37" s="15">
        <v>8746.3242976688798</v>
      </c>
      <c r="F37" s="16">
        <v>26604</v>
      </c>
      <c r="G37" s="17" t="s">
        <v>13</v>
      </c>
      <c r="H37" s="14" t="s">
        <v>16</v>
      </c>
      <c r="J37" s="114"/>
      <c r="K37" s="114"/>
      <c r="L37" s="172"/>
      <c r="N37" s="146"/>
      <c r="O37" s="76" t="s">
        <v>13</v>
      </c>
      <c r="P37" s="77">
        <f t="shared" ref="P37:P38" si="4">COUNTIFS($D:$D,P$35,$G:$G,$O37)</f>
        <v>48</v>
      </c>
      <c r="Q37" s="77">
        <f t="shared" si="3"/>
        <v>55</v>
      </c>
      <c r="R37" s="77">
        <f t="shared" si="3"/>
        <v>51</v>
      </c>
      <c r="S37" s="77">
        <f t="shared" si="3"/>
        <v>37</v>
      </c>
      <c r="T37" s="77">
        <f t="shared" si="3"/>
        <v>43</v>
      </c>
      <c r="U37" s="77">
        <f t="shared" si="3"/>
        <v>49</v>
      </c>
    </row>
    <row r="38" spans="1:21" x14ac:dyDescent="0.2">
      <c r="A38" s="14">
        <v>3961368</v>
      </c>
      <c r="B38" s="14">
        <v>69</v>
      </c>
      <c r="C38" s="14" t="s">
        <v>106</v>
      </c>
      <c r="D38" s="14" t="s">
        <v>108</v>
      </c>
      <c r="E38" s="15">
        <v>5107.8795903960672</v>
      </c>
      <c r="F38" s="16">
        <v>23037</v>
      </c>
      <c r="G38" s="17" t="s">
        <v>13</v>
      </c>
      <c r="H38" s="14" t="s">
        <v>17</v>
      </c>
      <c r="J38" s="132" t="s">
        <v>114</v>
      </c>
      <c r="K38" s="132"/>
      <c r="L38" s="110">
        <f>COUNTIF(G:G, "bad")</f>
        <v>283</v>
      </c>
      <c r="N38" s="146"/>
      <c r="O38" s="76" t="s">
        <v>12</v>
      </c>
      <c r="P38" s="77">
        <f t="shared" si="4"/>
        <v>29</v>
      </c>
      <c r="Q38" s="77">
        <f t="shared" si="3"/>
        <v>24</v>
      </c>
      <c r="R38" s="77">
        <f t="shared" si="3"/>
        <v>21</v>
      </c>
      <c r="S38" s="77">
        <f t="shared" si="3"/>
        <v>33</v>
      </c>
      <c r="T38" s="77">
        <f t="shared" si="3"/>
        <v>23</v>
      </c>
      <c r="U38" s="77">
        <f t="shared" si="3"/>
        <v>29</v>
      </c>
    </row>
    <row r="39" spans="1:21" x14ac:dyDescent="0.2">
      <c r="A39" s="14">
        <v>9555953</v>
      </c>
      <c r="B39" s="14">
        <v>57</v>
      </c>
      <c r="C39" s="14" t="s">
        <v>107</v>
      </c>
      <c r="D39" s="14" t="s">
        <v>108</v>
      </c>
      <c r="E39" s="15">
        <v>3292.5989264988903</v>
      </c>
      <c r="F39" s="16">
        <v>25788</v>
      </c>
      <c r="G39" s="17" t="s">
        <v>13</v>
      </c>
      <c r="H39" s="14" t="s">
        <v>17</v>
      </c>
      <c r="J39" s="132"/>
      <c r="K39" s="132"/>
      <c r="L39" s="110"/>
    </row>
    <row r="40" spans="1:21" x14ac:dyDescent="0.2">
      <c r="A40" s="14">
        <v>4565056</v>
      </c>
      <c r="B40" s="14">
        <v>19</v>
      </c>
      <c r="C40" s="14" t="s">
        <v>106</v>
      </c>
      <c r="D40" s="14" t="s">
        <v>97</v>
      </c>
      <c r="E40" s="15">
        <v>1848.4711012133887</v>
      </c>
      <c r="F40" s="16">
        <v>2942</v>
      </c>
      <c r="G40" s="17" t="s">
        <v>12</v>
      </c>
      <c r="H40" s="14" t="s">
        <v>16</v>
      </c>
      <c r="J40" s="114" t="s">
        <v>113</v>
      </c>
      <c r="K40" s="114"/>
      <c r="L40" s="173">
        <f>AVERAGEIF(H:H,"yes", B:B)</f>
        <v>51.319884726224785</v>
      </c>
    </row>
    <row r="41" spans="1:21" x14ac:dyDescent="0.2">
      <c r="A41" s="14">
        <v>9137320</v>
      </c>
      <c r="B41" s="14">
        <v>67</v>
      </c>
      <c r="C41" s="14" t="s">
        <v>107</v>
      </c>
      <c r="D41" s="14" t="s">
        <v>100</v>
      </c>
      <c r="E41" s="15">
        <v>8182.1537772844486</v>
      </c>
      <c r="F41" s="16">
        <v>8848</v>
      </c>
      <c r="G41" s="17" t="s">
        <v>12</v>
      </c>
      <c r="H41" s="14" t="s">
        <v>17</v>
      </c>
      <c r="J41" s="133"/>
      <c r="K41" s="133"/>
      <c r="L41" s="174"/>
    </row>
    <row r="42" spans="1:21" x14ac:dyDescent="0.2">
      <c r="A42" s="14">
        <v>5590173</v>
      </c>
      <c r="B42" s="14">
        <v>57</v>
      </c>
      <c r="C42" s="14" t="s">
        <v>107</v>
      </c>
      <c r="D42" s="14" t="s">
        <v>108</v>
      </c>
      <c r="E42" s="15">
        <v>3878.6380596349013</v>
      </c>
      <c r="F42" s="16">
        <v>7305</v>
      </c>
      <c r="G42" s="17" t="s">
        <v>13</v>
      </c>
      <c r="H42" s="14" t="s">
        <v>17</v>
      </c>
      <c r="J42" s="132" t="s">
        <v>75</v>
      </c>
      <c r="K42" s="132"/>
      <c r="L42" s="110">
        <f>COUNTIFS(G:G, "bad", H:H, "yes")</f>
        <v>195</v>
      </c>
    </row>
    <row r="43" spans="1:21" x14ac:dyDescent="0.2">
      <c r="A43" s="14">
        <v>9162449</v>
      </c>
      <c r="B43" s="14">
        <v>71</v>
      </c>
      <c r="C43" s="14" t="s">
        <v>107</v>
      </c>
      <c r="D43" s="14" t="s">
        <v>100</v>
      </c>
      <c r="E43" s="15">
        <v>2663.0621837274134</v>
      </c>
      <c r="F43" s="16">
        <v>23803</v>
      </c>
      <c r="G43" s="17" t="s">
        <v>13</v>
      </c>
      <c r="H43" s="14" t="s">
        <v>17</v>
      </c>
      <c r="J43" s="132"/>
      <c r="K43" s="132"/>
      <c r="L43" s="110"/>
    </row>
    <row r="44" spans="1:21" x14ac:dyDescent="0.2">
      <c r="A44" s="14">
        <v>1512867</v>
      </c>
      <c r="B44" s="14">
        <v>51</v>
      </c>
      <c r="C44" s="14" t="s">
        <v>107</v>
      </c>
      <c r="D44" s="14" t="s">
        <v>98</v>
      </c>
      <c r="E44" s="15">
        <v>7997.6692082287873</v>
      </c>
      <c r="F44" s="16">
        <v>8475</v>
      </c>
      <c r="G44" s="17" t="s">
        <v>12</v>
      </c>
      <c r="H44" s="14" t="s">
        <v>16</v>
      </c>
      <c r="J44" s="134" t="s">
        <v>115</v>
      </c>
      <c r="K44" s="135"/>
      <c r="L44" s="175">
        <f>AVERAGEIFS(F:F, C:C, "male", D:D, "Subaru")</f>
        <v>15842.725</v>
      </c>
    </row>
    <row r="45" spans="1:21" x14ac:dyDescent="0.2">
      <c r="A45" s="14">
        <v>7197407</v>
      </c>
      <c r="B45" s="14">
        <v>25</v>
      </c>
      <c r="C45" s="14" t="s">
        <v>106</v>
      </c>
      <c r="D45" s="14" t="s">
        <v>97</v>
      </c>
      <c r="E45" s="15">
        <v>4925.199069894612</v>
      </c>
      <c r="F45" s="16">
        <v>17051</v>
      </c>
      <c r="G45" s="17" t="s">
        <v>12</v>
      </c>
      <c r="H45" s="14" t="s">
        <v>16</v>
      </c>
      <c r="J45" s="136"/>
      <c r="K45" s="137"/>
      <c r="L45" s="176"/>
    </row>
    <row r="46" spans="1:21" x14ac:dyDescent="0.2">
      <c r="A46" s="14">
        <v>1403592</v>
      </c>
      <c r="B46" s="14">
        <v>66</v>
      </c>
      <c r="C46" s="14" t="s">
        <v>106</v>
      </c>
      <c r="D46" s="14" t="s">
        <v>99</v>
      </c>
      <c r="E46" s="15">
        <v>6636.6127415769706</v>
      </c>
      <c r="F46" s="16">
        <v>23640</v>
      </c>
      <c r="G46" s="17" t="s">
        <v>13</v>
      </c>
      <c r="H46" s="14" t="s">
        <v>16</v>
      </c>
      <c r="J46" s="138" t="s">
        <v>116</v>
      </c>
      <c r="K46" s="139"/>
      <c r="L46" s="177">
        <f>SUMIFS(E:E,D:D, "toyota", H:H, "yes", C:C, "female")</f>
        <v>131450.13681950327</v>
      </c>
    </row>
    <row r="47" spans="1:21" x14ac:dyDescent="0.2">
      <c r="A47" s="14">
        <v>4807457</v>
      </c>
      <c r="B47" s="14">
        <v>49</v>
      </c>
      <c r="C47" s="14" t="s">
        <v>107</v>
      </c>
      <c r="D47" s="14" t="s">
        <v>100</v>
      </c>
      <c r="E47" s="15">
        <v>3657.2458456241984</v>
      </c>
      <c r="F47" s="16">
        <v>3845</v>
      </c>
      <c r="G47" s="17" t="s">
        <v>13</v>
      </c>
      <c r="H47" s="14" t="s">
        <v>16</v>
      </c>
      <c r="J47" s="140"/>
      <c r="K47" s="141"/>
      <c r="L47" s="178"/>
    </row>
    <row r="48" spans="1:21" x14ac:dyDescent="0.2">
      <c r="A48" s="14">
        <v>2700309</v>
      </c>
      <c r="B48" s="14">
        <v>76</v>
      </c>
      <c r="C48" s="14" t="s">
        <v>107</v>
      </c>
      <c r="D48" s="14" t="s">
        <v>96</v>
      </c>
      <c r="E48" s="15">
        <v>7360.6951885398657</v>
      </c>
      <c r="F48" s="16">
        <v>1193</v>
      </c>
      <c r="G48" s="17" t="s">
        <v>13</v>
      </c>
      <c r="H48" s="14" t="s">
        <v>17</v>
      </c>
      <c r="J48" s="114" t="s">
        <v>77</v>
      </c>
      <c r="K48" s="114"/>
      <c r="L48" s="110" t="str">
        <f>IF(COUNTIFS(G:G,"bad",H:H,"yes")&gt;200, COUNTIFS(C:C,"female", G:G,"bad", H:H,"yes"), "no")</f>
        <v>no</v>
      </c>
    </row>
    <row r="49" spans="1:12" x14ac:dyDescent="0.2">
      <c r="A49" s="14">
        <v>2427775</v>
      </c>
      <c r="B49" s="14">
        <v>43</v>
      </c>
      <c r="C49" s="14" t="s">
        <v>106</v>
      </c>
      <c r="D49" s="14" t="s">
        <v>96</v>
      </c>
      <c r="E49" s="15">
        <v>7349.3390097443134</v>
      </c>
      <c r="F49" s="16">
        <v>19125</v>
      </c>
      <c r="G49" s="17" t="s">
        <v>13</v>
      </c>
      <c r="H49" s="14" t="s">
        <v>17</v>
      </c>
      <c r="J49" s="114"/>
      <c r="K49" s="114"/>
      <c r="L49" s="110"/>
    </row>
    <row r="50" spans="1:12" x14ac:dyDescent="0.2">
      <c r="A50" s="14">
        <v>5724408</v>
      </c>
      <c r="B50" s="14">
        <v>62</v>
      </c>
      <c r="C50" s="14" t="s">
        <v>106</v>
      </c>
      <c r="D50" s="14" t="s">
        <v>96</v>
      </c>
      <c r="E50" s="15">
        <v>1201.6418077067565</v>
      </c>
      <c r="F50" s="16">
        <v>17870</v>
      </c>
      <c r="G50" s="17" t="s">
        <v>11</v>
      </c>
      <c r="H50" s="14" t="s">
        <v>17</v>
      </c>
      <c r="J50" s="132" t="s">
        <v>81</v>
      </c>
      <c r="K50" s="132"/>
      <c r="L50" s="110">
        <f>COUNTIF(F:F, "&gt;"&amp;10000)</f>
        <v>344</v>
      </c>
    </row>
    <row r="51" spans="1:12" x14ac:dyDescent="0.2">
      <c r="A51" s="14">
        <v>5837370</v>
      </c>
      <c r="B51" s="14">
        <v>81</v>
      </c>
      <c r="C51" s="14" t="s">
        <v>107</v>
      </c>
      <c r="D51" s="14" t="s">
        <v>96</v>
      </c>
      <c r="E51" s="15">
        <v>3672.0781823767579</v>
      </c>
      <c r="F51" s="16">
        <v>16079</v>
      </c>
      <c r="G51" s="17" t="s">
        <v>13</v>
      </c>
      <c r="H51" s="14" t="s">
        <v>16</v>
      </c>
      <c r="J51" s="132"/>
      <c r="K51" s="132"/>
      <c r="L51" s="110"/>
    </row>
    <row r="52" spans="1:12" ht="16" customHeight="1" x14ac:dyDescent="0.2">
      <c r="A52" s="14">
        <v>1386093</v>
      </c>
      <c r="B52" s="14">
        <v>44</v>
      </c>
      <c r="C52" s="14" t="s">
        <v>106</v>
      </c>
      <c r="D52" s="14" t="s">
        <v>96</v>
      </c>
      <c r="E52" s="15">
        <v>8757.4073442798981</v>
      </c>
      <c r="F52" s="16">
        <v>29467</v>
      </c>
      <c r="G52" s="17" t="s">
        <v>12</v>
      </c>
      <c r="H52" s="14" t="s">
        <v>16</v>
      </c>
      <c r="J52" s="114" t="s">
        <v>95</v>
      </c>
      <c r="K52" s="114"/>
      <c r="L52" s="110">
        <f>IF(AND(COUNTIF(F:F, "&gt;"&amp;10000)&gt;320,COUNTIF(G:G, "bad")&gt;250),SUMIFS(F:F,C:C,"female",D:D, "audi"), AVERAGEIFS(F:F, C:C,"male",D:D,"audi"))</f>
        <v>630871</v>
      </c>
    </row>
    <row r="53" spans="1:12" x14ac:dyDescent="0.2">
      <c r="A53" s="14">
        <v>4049603</v>
      </c>
      <c r="B53" s="14">
        <v>19</v>
      </c>
      <c r="C53" s="14" t="s">
        <v>107</v>
      </c>
      <c r="D53" s="14" t="s">
        <v>96</v>
      </c>
      <c r="E53" s="15">
        <v>6256.556014086319</v>
      </c>
      <c r="F53" s="16">
        <v>17893</v>
      </c>
      <c r="G53" s="17" t="s">
        <v>12</v>
      </c>
      <c r="H53" s="14" t="s">
        <v>16</v>
      </c>
      <c r="J53" s="114"/>
      <c r="K53" s="114"/>
      <c r="L53" s="110"/>
    </row>
    <row r="54" spans="1:12" ht="16" customHeight="1" x14ac:dyDescent="0.2">
      <c r="A54" s="14">
        <v>4292463</v>
      </c>
      <c r="B54" s="14">
        <v>40</v>
      </c>
      <c r="C54" s="14" t="s">
        <v>107</v>
      </c>
      <c r="D54" s="14" t="s">
        <v>100</v>
      </c>
      <c r="E54" s="15">
        <v>9332.7644826846918</v>
      </c>
      <c r="F54" s="16">
        <v>2185</v>
      </c>
      <c r="G54" s="17" t="s">
        <v>12</v>
      </c>
      <c r="H54" s="14" t="s">
        <v>16</v>
      </c>
      <c r="J54" s="114"/>
      <c r="K54" s="114"/>
      <c r="L54" s="110"/>
    </row>
    <row r="55" spans="1:12" x14ac:dyDescent="0.2">
      <c r="A55" s="14">
        <v>2977594</v>
      </c>
      <c r="B55" s="14">
        <v>48</v>
      </c>
      <c r="C55" s="14" t="s">
        <v>106</v>
      </c>
      <c r="D55" s="14" t="s">
        <v>100</v>
      </c>
      <c r="E55" s="15">
        <v>9154.7588807640459</v>
      </c>
      <c r="F55" s="16">
        <v>23514</v>
      </c>
      <c r="G55" s="17" t="s">
        <v>11</v>
      </c>
      <c r="H55" s="14" t="s">
        <v>16</v>
      </c>
      <c r="J55" s="44"/>
      <c r="K55" s="44"/>
      <c r="L55" s="45"/>
    </row>
    <row r="56" spans="1:12" x14ac:dyDescent="0.2">
      <c r="A56" s="14">
        <v>5383451</v>
      </c>
      <c r="B56" s="14">
        <v>22</v>
      </c>
      <c r="C56" s="14" t="s">
        <v>107</v>
      </c>
      <c r="D56" s="14" t="s">
        <v>99</v>
      </c>
      <c r="E56" s="15">
        <v>2533.112774856706</v>
      </c>
      <c r="F56" s="16">
        <v>16145</v>
      </c>
      <c r="G56" s="17" t="s">
        <v>12</v>
      </c>
      <c r="H56" s="14" t="s">
        <v>17</v>
      </c>
      <c r="J56" s="142"/>
      <c r="K56" s="142"/>
      <c r="L56" s="143"/>
    </row>
    <row r="57" spans="1:12" x14ac:dyDescent="0.2">
      <c r="A57" s="14">
        <v>4040420</v>
      </c>
      <c r="B57" s="14">
        <v>25</v>
      </c>
      <c r="C57" s="14" t="s">
        <v>106</v>
      </c>
      <c r="D57" s="14" t="s">
        <v>108</v>
      </c>
      <c r="E57" s="15">
        <v>3858.5236653483435</v>
      </c>
      <c r="F57" s="16">
        <v>4269</v>
      </c>
      <c r="G57" s="17" t="s">
        <v>13</v>
      </c>
      <c r="H57" s="14" t="s">
        <v>16</v>
      </c>
      <c r="J57" s="142"/>
      <c r="K57" s="142"/>
      <c r="L57" s="143"/>
    </row>
    <row r="58" spans="1:12" x14ac:dyDescent="0.2">
      <c r="A58" s="14">
        <v>7161780</v>
      </c>
      <c r="B58" s="14">
        <v>69</v>
      </c>
      <c r="C58" s="14" t="s">
        <v>106</v>
      </c>
      <c r="D58" s="14" t="s">
        <v>96</v>
      </c>
      <c r="E58" s="15">
        <v>7145.3000571130833</v>
      </c>
      <c r="F58" s="16">
        <v>5789</v>
      </c>
      <c r="G58" s="17" t="s">
        <v>13</v>
      </c>
      <c r="H58" s="14" t="s">
        <v>16</v>
      </c>
      <c r="J58" s="142"/>
      <c r="K58" s="142"/>
      <c r="L58" s="143"/>
    </row>
    <row r="59" spans="1:12" x14ac:dyDescent="0.2">
      <c r="A59" s="14">
        <v>8637686</v>
      </c>
      <c r="B59" s="14">
        <v>26</v>
      </c>
      <c r="C59" s="14" t="s">
        <v>106</v>
      </c>
      <c r="D59" s="14" t="s">
        <v>100</v>
      </c>
      <c r="E59" s="15">
        <v>4083.5872242211371</v>
      </c>
      <c r="F59" s="16">
        <v>8573</v>
      </c>
      <c r="G59" s="17" t="s">
        <v>12</v>
      </c>
      <c r="H59" s="14" t="s">
        <v>16</v>
      </c>
      <c r="J59" s="142"/>
      <c r="K59" s="142"/>
      <c r="L59" s="143"/>
    </row>
    <row r="60" spans="1:12" x14ac:dyDescent="0.2">
      <c r="A60" s="14">
        <v>5073528</v>
      </c>
      <c r="B60" s="14">
        <v>64</v>
      </c>
      <c r="C60" s="14" t="s">
        <v>106</v>
      </c>
      <c r="D60" s="14" t="s">
        <v>108</v>
      </c>
      <c r="E60" s="15">
        <v>3538.690964208824</v>
      </c>
      <c r="F60" s="16">
        <v>21585</v>
      </c>
      <c r="G60" s="17" t="s">
        <v>13</v>
      </c>
      <c r="H60" s="14" t="s">
        <v>17</v>
      </c>
      <c r="J60" s="142"/>
      <c r="K60" s="142"/>
      <c r="L60" s="143"/>
    </row>
    <row r="61" spans="1:12" x14ac:dyDescent="0.2">
      <c r="A61" s="14">
        <v>9628179</v>
      </c>
      <c r="B61" s="14">
        <v>61</v>
      </c>
      <c r="C61" s="14" t="s">
        <v>106</v>
      </c>
      <c r="D61" s="14" t="s">
        <v>99</v>
      </c>
      <c r="E61" s="15">
        <v>1396.3120095060121</v>
      </c>
      <c r="F61" s="16">
        <v>5650</v>
      </c>
      <c r="G61" s="17" t="s">
        <v>13</v>
      </c>
      <c r="H61" s="14" t="s">
        <v>16</v>
      </c>
      <c r="J61" s="142"/>
      <c r="K61" s="142"/>
      <c r="L61" s="143"/>
    </row>
    <row r="62" spans="1:12" x14ac:dyDescent="0.2">
      <c r="A62" s="14">
        <v>1372666</v>
      </c>
      <c r="B62" s="14">
        <v>42</v>
      </c>
      <c r="C62" s="14" t="s">
        <v>106</v>
      </c>
      <c r="D62" s="14" t="s">
        <v>108</v>
      </c>
      <c r="E62" s="15">
        <v>4227.121342542142</v>
      </c>
      <c r="F62" s="16">
        <v>26454</v>
      </c>
      <c r="G62" s="17" t="s">
        <v>13</v>
      </c>
      <c r="H62" s="14" t="s">
        <v>16</v>
      </c>
      <c r="J62" s="142"/>
      <c r="K62" s="142"/>
      <c r="L62" s="143"/>
    </row>
    <row r="63" spans="1:12" x14ac:dyDescent="0.2">
      <c r="A63" s="14">
        <v>2592294</v>
      </c>
      <c r="B63" s="14">
        <v>32</v>
      </c>
      <c r="C63" s="14" t="s">
        <v>106</v>
      </c>
      <c r="D63" s="14" t="s">
        <v>97</v>
      </c>
      <c r="E63" s="15">
        <v>9787.9338811879461</v>
      </c>
      <c r="F63" s="16">
        <v>12058</v>
      </c>
      <c r="G63" s="17" t="s">
        <v>13</v>
      </c>
      <c r="H63" s="14" t="s">
        <v>16</v>
      </c>
      <c r="J63" s="142"/>
      <c r="K63" s="142"/>
      <c r="L63" s="143"/>
    </row>
    <row r="64" spans="1:12" x14ac:dyDescent="0.2">
      <c r="A64" s="14">
        <v>4558390</v>
      </c>
      <c r="B64" s="14">
        <v>19</v>
      </c>
      <c r="C64" s="14" t="s">
        <v>106</v>
      </c>
      <c r="D64" s="14" t="s">
        <v>98</v>
      </c>
      <c r="E64" s="15">
        <v>1448.06367980248</v>
      </c>
      <c r="F64" s="16">
        <v>27843</v>
      </c>
      <c r="G64" s="17" t="s">
        <v>12</v>
      </c>
      <c r="H64" s="14" t="s">
        <v>16</v>
      </c>
      <c r="J64" s="142"/>
      <c r="K64" s="142"/>
      <c r="L64" s="143"/>
    </row>
    <row r="65" spans="1:12" x14ac:dyDescent="0.2">
      <c r="A65" s="14">
        <v>8521095</v>
      </c>
      <c r="B65" s="14">
        <v>55</v>
      </c>
      <c r="C65" s="14" t="s">
        <v>106</v>
      </c>
      <c r="D65" s="14" t="s">
        <v>100</v>
      </c>
      <c r="E65" s="15">
        <v>5917.5858917445075</v>
      </c>
      <c r="F65" s="16">
        <v>25736</v>
      </c>
      <c r="G65" s="17" t="s">
        <v>13</v>
      </c>
      <c r="H65" s="14" t="s">
        <v>17</v>
      </c>
      <c r="J65" s="142"/>
      <c r="K65" s="142"/>
      <c r="L65" s="143"/>
    </row>
    <row r="66" spans="1:12" x14ac:dyDescent="0.2">
      <c r="A66" s="14">
        <v>6514613</v>
      </c>
      <c r="B66" s="14">
        <v>37</v>
      </c>
      <c r="C66" s="14" t="s">
        <v>106</v>
      </c>
      <c r="D66" s="14" t="s">
        <v>100</v>
      </c>
      <c r="E66" s="15">
        <v>874.5702431986773</v>
      </c>
      <c r="F66" s="16">
        <v>2291</v>
      </c>
      <c r="G66" s="17" t="s">
        <v>13</v>
      </c>
      <c r="H66" s="14" t="s">
        <v>16</v>
      </c>
      <c r="J66" s="142"/>
      <c r="K66" s="142"/>
      <c r="L66" s="143"/>
    </row>
    <row r="67" spans="1:12" x14ac:dyDescent="0.2">
      <c r="A67" s="14">
        <v>6680001</v>
      </c>
      <c r="B67" s="14">
        <v>30</v>
      </c>
      <c r="C67" s="14" t="s">
        <v>107</v>
      </c>
      <c r="D67" s="14" t="s">
        <v>98</v>
      </c>
      <c r="E67" s="15">
        <v>7378.6701543790659</v>
      </c>
      <c r="F67" s="16">
        <v>29121</v>
      </c>
      <c r="G67" s="17" t="s">
        <v>13</v>
      </c>
      <c r="H67" s="14" t="s">
        <v>17</v>
      </c>
      <c r="J67" s="142"/>
      <c r="K67" s="142"/>
      <c r="L67" s="143"/>
    </row>
    <row r="68" spans="1:12" x14ac:dyDescent="0.2">
      <c r="A68" s="14">
        <v>7838666</v>
      </c>
      <c r="B68" s="14">
        <v>83</v>
      </c>
      <c r="C68" s="14" t="s">
        <v>107</v>
      </c>
      <c r="D68" s="14" t="s">
        <v>98</v>
      </c>
      <c r="E68" s="15">
        <v>821.2876596460984</v>
      </c>
      <c r="F68" s="16">
        <v>4326</v>
      </c>
      <c r="G68" s="17" t="s">
        <v>12</v>
      </c>
      <c r="H68" s="14" t="s">
        <v>16</v>
      </c>
      <c r="J68" s="142"/>
      <c r="K68" s="142"/>
      <c r="L68" s="143"/>
    </row>
    <row r="69" spans="1:12" x14ac:dyDescent="0.2">
      <c r="A69" s="14">
        <v>4899721</v>
      </c>
      <c r="B69" s="14">
        <v>67</v>
      </c>
      <c r="C69" s="14" t="s">
        <v>106</v>
      </c>
      <c r="D69" s="14" t="s">
        <v>96</v>
      </c>
      <c r="E69" s="15">
        <v>3785.8883581032301</v>
      </c>
      <c r="F69" s="16">
        <v>22880</v>
      </c>
      <c r="G69" s="17" t="s">
        <v>13</v>
      </c>
      <c r="H69" s="14" t="s">
        <v>17</v>
      </c>
      <c r="J69" s="142"/>
      <c r="K69" s="142"/>
      <c r="L69" s="143"/>
    </row>
    <row r="70" spans="1:12" x14ac:dyDescent="0.2">
      <c r="A70" s="14">
        <v>3156719</v>
      </c>
      <c r="B70" s="14">
        <v>48</v>
      </c>
      <c r="C70" s="14" t="s">
        <v>106</v>
      </c>
      <c r="D70" s="14" t="s">
        <v>96</v>
      </c>
      <c r="E70" s="15">
        <v>7785.098118339145</v>
      </c>
      <c r="F70" s="16">
        <v>12450</v>
      </c>
      <c r="G70" s="17" t="s">
        <v>12</v>
      </c>
      <c r="H70" s="14" t="s">
        <v>16</v>
      </c>
      <c r="J70" s="142"/>
      <c r="K70" s="142"/>
      <c r="L70" s="143"/>
    </row>
    <row r="71" spans="1:12" x14ac:dyDescent="0.2">
      <c r="A71" s="14">
        <v>4359426</v>
      </c>
      <c r="B71" s="14">
        <v>79</v>
      </c>
      <c r="C71" s="14" t="s">
        <v>106</v>
      </c>
      <c r="D71" s="14" t="s">
        <v>98</v>
      </c>
      <c r="E71" s="15">
        <v>7237.4867362623672</v>
      </c>
      <c r="F71" s="16">
        <v>23787</v>
      </c>
      <c r="G71" s="17" t="s">
        <v>13</v>
      </c>
      <c r="H71" s="14" t="s">
        <v>16</v>
      </c>
      <c r="J71" s="142"/>
      <c r="K71" s="142"/>
      <c r="L71" s="143"/>
    </row>
    <row r="72" spans="1:12" x14ac:dyDescent="0.2">
      <c r="A72" s="14">
        <v>8302441</v>
      </c>
      <c r="B72" s="14">
        <v>62</v>
      </c>
      <c r="C72" s="14" t="s">
        <v>106</v>
      </c>
      <c r="D72" s="14" t="s">
        <v>98</v>
      </c>
      <c r="E72" s="15">
        <v>3443.8628597026973</v>
      </c>
      <c r="F72" s="16">
        <v>2004</v>
      </c>
      <c r="G72" s="17" t="s">
        <v>13</v>
      </c>
      <c r="H72" s="14" t="s">
        <v>16</v>
      </c>
      <c r="J72" s="142"/>
      <c r="K72" s="142"/>
      <c r="L72" s="143"/>
    </row>
    <row r="73" spans="1:12" x14ac:dyDescent="0.2">
      <c r="A73" s="14">
        <v>7536951</v>
      </c>
      <c r="B73" s="14">
        <v>62</v>
      </c>
      <c r="C73" s="14" t="s">
        <v>106</v>
      </c>
      <c r="D73" s="14" t="s">
        <v>96</v>
      </c>
      <c r="E73" s="15">
        <v>8486.8020671797713</v>
      </c>
      <c r="F73" s="16">
        <v>16552</v>
      </c>
      <c r="G73" s="17" t="s">
        <v>12</v>
      </c>
      <c r="H73" s="14" t="s">
        <v>17</v>
      </c>
      <c r="J73" s="142"/>
      <c r="K73" s="142"/>
      <c r="L73" s="143"/>
    </row>
    <row r="74" spans="1:12" x14ac:dyDescent="0.2">
      <c r="A74" s="14">
        <v>1081533</v>
      </c>
      <c r="B74" s="14">
        <v>64</v>
      </c>
      <c r="C74" s="14" t="s">
        <v>107</v>
      </c>
      <c r="D74" s="14" t="s">
        <v>97</v>
      </c>
      <c r="E74" s="15">
        <v>4648.520409942932</v>
      </c>
      <c r="F74" s="16">
        <v>5727</v>
      </c>
      <c r="G74" s="17" t="s">
        <v>13</v>
      </c>
      <c r="H74" s="14" t="s">
        <v>16</v>
      </c>
      <c r="J74" s="142"/>
      <c r="K74" s="142"/>
      <c r="L74" s="143"/>
    </row>
    <row r="75" spans="1:12" x14ac:dyDescent="0.2">
      <c r="A75" s="14">
        <v>5487608</v>
      </c>
      <c r="B75" s="14">
        <v>57</v>
      </c>
      <c r="C75" s="14" t="s">
        <v>107</v>
      </c>
      <c r="D75" s="14" t="s">
        <v>100</v>
      </c>
      <c r="E75" s="15">
        <v>5486.32959905608</v>
      </c>
      <c r="F75" s="16">
        <v>15967</v>
      </c>
      <c r="G75" s="17" t="s">
        <v>13</v>
      </c>
      <c r="H75" s="14" t="s">
        <v>16</v>
      </c>
      <c r="J75" s="142"/>
      <c r="K75" s="142"/>
      <c r="L75" s="143"/>
    </row>
    <row r="76" spans="1:12" x14ac:dyDescent="0.2">
      <c r="A76" s="14">
        <v>7859387</v>
      </c>
      <c r="B76" s="14">
        <v>64</v>
      </c>
      <c r="C76" s="14" t="s">
        <v>107</v>
      </c>
      <c r="D76" s="14" t="s">
        <v>100</v>
      </c>
      <c r="E76" s="15">
        <v>9814.409900613693</v>
      </c>
      <c r="F76" s="16">
        <v>1666</v>
      </c>
      <c r="G76" s="17" t="s">
        <v>13</v>
      </c>
      <c r="H76" s="14" t="s">
        <v>16</v>
      </c>
      <c r="J76" s="142"/>
      <c r="K76" s="142"/>
      <c r="L76" s="143"/>
    </row>
    <row r="77" spans="1:12" x14ac:dyDescent="0.2">
      <c r="A77" s="14">
        <v>1748479</v>
      </c>
      <c r="B77" s="14">
        <v>59</v>
      </c>
      <c r="C77" s="14" t="s">
        <v>107</v>
      </c>
      <c r="D77" s="14" t="s">
        <v>100</v>
      </c>
      <c r="E77" s="15">
        <v>2536.0078932972638</v>
      </c>
      <c r="F77" s="16">
        <v>24794</v>
      </c>
      <c r="G77" s="17" t="s">
        <v>13</v>
      </c>
      <c r="H77" s="14" t="s">
        <v>16</v>
      </c>
      <c r="J77" s="142"/>
      <c r="K77" s="142"/>
      <c r="L77" s="143"/>
    </row>
    <row r="78" spans="1:12" x14ac:dyDescent="0.2">
      <c r="A78" s="14">
        <v>8842284</v>
      </c>
      <c r="B78" s="14">
        <v>47</v>
      </c>
      <c r="C78" s="14" t="s">
        <v>106</v>
      </c>
      <c r="D78" s="14" t="s">
        <v>97</v>
      </c>
      <c r="E78" s="15">
        <v>2511.0152808598191</v>
      </c>
      <c r="F78" s="16">
        <v>14148</v>
      </c>
      <c r="G78" s="17" t="s">
        <v>13</v>
      </c>
      <c r="H78" s="14" t="s">
        <v>16</v>
      </c>
      <c r="J78" s="142"/>
      <c r="K78" s="142"/>
      <c r="L78" s="143"/>
    </row>
    <row r="79" spans="1:12" x14ac:dyDescent="0.2">
      <c r="A79" s="14">
        <v>5873369</v>
      </c>
      <c r="B79" s="14">
        <v>29</v>
      </c>
      <c r="C79" s="14" t="s">
        <v>106</v>
      </c>
      <c r="D79" s="14" t="s">
        <v>99</v>
      </c>
      <c r="E79" s="15">
        <v>3512.814258403494</v>
      </c>
      <c r="F79" s="16">
        <v>23440</v>
      </c>
      <c r="G79" s="17" t="s">
        <v>13</v>
      </c>
      <c r="H79" s="14" t="s">
        <v>16</v>
      </c>
      <c r="J79" s="142"/>
      <c r="K79" s="142"/>
      <c r="L79" s="143"/>
    </row>
    <row r="80" spans="1:12" x14ac:dyDescent="0.2">
      <c r="A80" s="14">
        <v>5695062</v>
      </c>
      <c r="B80" s="14">
        <v>61</v>
      </c>
      <c r="C80" s="14" t="s">
        <v>106</v>
      </c>
      <c r="D80" s="14" t="s">
        <v>108</v>
      </c>
      <c r="E80" s="15">
        <v>4498.6996995163045</v>
      </c>
      <c r="F80" s="16">
        <v>23239</v>
      </c>
      <c r="G80" s="17" t="s">
        <v>13</v>
      </c>
      <c r="H80" s="14" t="s">
        <v>16</v>
      </c>
      <c r="J80" s="142"/>
      <c r="K80" s="142"/>
      <c r="L80" s="143"/>
    </row>
    <row r="81" spans="1:12" x14ac:dyDescent="0.2">
      <c r="A81" s="14">
        <v>4580419</v>
      </c>
      <c r="B81" s="14">
        <v>78</v>
      </c>
      <c r="C81" s="14" t="s">
        <v>106</v>
      </c>
      <c r="D81" s="14" t="s">
        <v>100</v>
      </c>
      <c r="E81" s="15">
        <v>624.29170760211775</v>
      </c>
      <c r="F81" s="16">
        <v>10721</v>
      </c>
      <c r="G81" s="17" t="s">
        <v>12</v>
      </c>
      <c r="H81" s="14" t="s">
        <v>16</v>
      </c>
      <c r="J81" s="142"/>
      <c r="K81" s="142"/>
      <c r="L81" s="143"/>
    </row>
    <row r="82" spans="1:12" x14ac:dyDescent="0.2">
      <c r="A82" s="14">
        <v>5780218</v>
      </c>
      <c r="B82" s="14">
        <v>27</v>
      </c>
      <c r="C82" s="14" t="s">
        <v>106</v>
      </c>
      <c r="D82" s="14" t="s">
        <v>96</v>
      </c>
      <c r="E82" s="15">
        <v>3901.4443197001547</v>
      </c>
      <c r="F82" s="16">
        <v>8843</v>
      </c>
      <c r="G82" s="17" t="s">
        <v>12</v>
      </c>
      <c r="H82" s="14" t="s">
        <v>16</v>
      </c>
      <c r="J82" s="142"/>
      <c r="K82" s="142"/>
      <c r="L82" s="143"/>
    </row>
    <row r="83" spans="1:12" x14ac:dyDescent="0.2">
      <c r="A83" s="14">
        <v>1057197</v>
      </c>
      <c r="B83" s="14">
        <v>47</v>
      </c>
      <c r="C83" s="14" t="s">
        <v>106</v>
      </c>
      <c r="D83" s="14" t="s">
        <v>96</v>
      </c>
      <c r="E83" s="15">
        <v>3780.9814567641079</v>
      </c>
      <c r="F83" s="16">
        <v>11691</v>
      </c>
      <c r="G83" s="17" t="s">
        <v>13</v>
      </c>
      <c r="H83" s="14" t="s">
        <v>17</v>
      </c>
      <c r="J83" s="142"/>
      <c r="K83" s="142"/>
      <c r="L83" s="143"/>
    </row>
    <row r="84" spans="1:12" x14ac:dyDescent="0.2">
      <c r="A84" s="14">
        <v>4054391</v>
      </c>
      <c r="B84" s="14">
        <v>60</v>
      </c>
      <c r="C84" s="14" t="s">
        <v>106</v>
      </c>
      <c r="D84" s="14" t="s">
        <v>99</v>
      </c>
      <c r="E84" s="15">
        <v>5927.4152890370106</v>
      </c>
      <c r="F84" s="16">
        <v>9812</v>
      </c>
      <c r="G84" s="17" t="s">
        <v>13</v>
      </c>
      <c r="H84" s="14" t="s">
        <v>16</v>
      </c>
      <c r="J84" s="142"/>
      <c r="K84" s="142"/>
      <c r="L84" s="143"/>
    </row>
    <row r="85" spans="1:12" x14ac:dyDescent="0.2">
      <c r="A85" s="14">
        <v>4387667</v>
      </c>
      <c r="B85" s="14">
        <v>17</v>
      </c>
      <c r="C85" s="14" t="s">
        <v>107</v>
      </c>
      <c r="D85" s="14" t="s">
        <v>100</v>
      </c>
      <c r="E85" s="15">
        <v>5790.9630244911705</v>
      </c>
      <c r="F85" s="16">
        <v>24638</v>
      </c>
      <c r="G85" s="17" t="s">
        <v>11</v>
      </c>
      <c r="H85" s="14" t="s">
        <v>17</v>
      </c>
      <c r="J85" s="142"/>
      <c r="K85" s="142"/>
      <c r="L85" s="143"/>
    </row>
    <row r="86" spans="1:12" x14ac:dyDescent="0.2">
      <c r="A86" s="14">
        <v>2368647</v>
      </c>
      <c r="B86" s="14">
        <v>80</v>
      </c>
      <c r="C86" s="14" t="s">
        <v>106</v>
      </c>
      <c r="D86" s="14" t="s">
        <v>96</v>
      </c>
      <c r="E86" s="15">
        <v>1615.2483313411833</v>
      </c>
      <c r="F86" s="16">
        <v>19276</v>
      </c>
      <c r="G86" s="17" t="s">
        <v>13</v>
      </c>
      <c r="H86" s="14" t="s">
        <v>17</v>
      </c>
      <c r="J86" s="142"/>
      <c r="K86" s="142"/>
      <c r="L86" s="143"/>
    </row>
    <row r="87" spans="1:12" x14ac:dyDescent="0.2">
      <c r="A87" s="14">
        <v>2200440</v>
      </c>
      <c r="B87" s="14">
        <v>23</v>
      </c>
      <c r="C87" s="14" t="s">
        <v>107</v>
      </c>
      <c r="D87" s="14" t="s">
        <v>99</v>
      </c>
      <c r="E87" s="15">
        <v>3516.6445493883375</v>
      </c>
      <c r="F87" s="16">
        <v>16850</v>
      </c>
      <c r="G87" s="17" t="s">
        <v>13</v>
      </c>
      <c r="H87" s="14" t="s">
        <v>16</v>
      </c>
      <c r="J87" s="142"/>
      <c r="K87" s="142"/>
      <c r="L87" s="143"/>
    </row>
    <row r="88" spans="1:12" x14ac:dyDescent="0.2">
      <c r="A88" s="14">
        <v>5980538</v>
      </c>
      <c r="B88" s="14">
        <v>37</v>
      </c>
      <c r="C88" s="14" t="s">
        <v>107</v>
      </c>
      <c r="D88" s="14" t="s">
        <v>99</v>
      </c>
      <c r="E88" s="15">
        <v>2584.047980865354</v>
      </c>
      <c r="F88" s="16">
        <v>26149</v>
      </c>
      <c r="G88" s="17" t="s">
        <v>12</v>
      </c>
      <c r="H88" s="14" t="s">
        <v>16</v>
      </c>
      <c r="J88" s="142"/>
      <c r="K88" s="142"/>
      <c r="L88" s="143"/>
    </row>
    <row r="89" spans="1:12" x14ac:dyDescent="0.2">
      <c r="A89" s="14">
        <v>6185114</v>
      </c>
      <c r="B89" s="14">
        <v>69</v>
      </c>
      <c r="C89" s="14" t="s">
        <v>107</v>
      </c>
      <c r="D89" s="14" t="s">
        <v>100</v>
      </c>
      <c r="E89" s="15">
        <v>9088.3521769130475</v>
      </c>
      <c r="F89" s="16">
        <v>4197</v>
      </c>
      <c r="G89" s="17" t="s">
        <v>13</v>
      </c>
      <c r="H89" s="14" t="s">
        <v>16</v>
      </c>
      <c r="J89" s="142"/>
      <c r="K89" s="142"/>
      <c r="L89" s="143"/>
    </row>
    <row r="90" spans="1:12" x14ac:dyDescent="0.2">
      <c r="A90" s="14">
        <v>4307910</v>
      </c>
      <c r="B90" s="14">
        <v>56</v>
      </c>
      <c r="C90" s="14" t="s">
        <v>106</v>
      </c>
      <c r="D90" s="14" t="s">
        <v>100</v>
      </c>
      <c r="E90" s="15">
        <v>3001.4083702326802</v>
      </c>
      <c r="F90" s="16">
        <v>15653</v>
      </c>
      <c r="G90" s="17" t="s">
        <v>13</v>
      </c>
      <c r="H90" s="14" t="s">
        <v>17</v>
      </c>
      <c r="J90" s="142"/>
      <c r="K90" s="142"/>
      <c r="L90" s="143"/>
    </row>
    <row r="91" spans="1:12" x14ac:dyDescent="0.2">
      <c r="A91" s="14">
        <v>7193386</v>
      </c>
      <c r="B91" s="14">
        <v>42</v>
      </c>
      <c r="C91" s="14" t="s">
        <v>107</v>
      </c>
      <c r="D91" s="14" t="s">
        <v>100</v>
      </c>
      <c r="E91" s="15">
        <v>7959.2076353848788</v>
      </c>
      <c r="F91" s="16">
        <v>2064</v>
      </c>
      <c r="G91" s="17" t="s">
        <v>13</v>
      </c>
      <c r="H91" s="14" t="s">
        <v>17</v>
      </c>
      <c r="J91" s="142"/>
      <c r="K91" s="142"/>
      <c r="L91" s="143"/>
    </row>
    <row r="92" spans="1:12" x14ac:dyDescent="0.2">
      <c r="A92" s="14">
        <v>9323156</v>
      </c>
      <c r="B92" s="14">
        <v>78</v>
      </c>
      <c r="C92" s="14" t="s">
        <v>107</v>
      </c>
      <c r="D92" s="14" t="s">
        <v>96</v>
      </c>
      <c r="E92" s="15">
        <v>7403.0320816296617</v>
      </c>
      <c r="F92" s="16">
        <v>3616</v>
      </c>
      <c r="G92" s="17" t="s">
        <v>12</v>
      </c>
      <c r="H92" s="14" t="s">
        <v>16</v>
      </c>
      <c r="J92" s="142"/>
      <c r="K92" s="142"/>
      <c r="L92" s="143"/>
    </row>
    <row r="93" spans="1:12" x14ac:dyDescent="0.2">
      <c r="A93" s="14">
        <v>5703617</v>
      </c>
      <c r="B93" s="14">
        <v>48</v>
      </c>
      <c r="C93" s="14" t="s">
        <v>107</v>
      </c>
      <c r="D93" s="14" t="s">
        <v>100</v>
      </c>
      <c r="E93" s="15">
        <v>3102.470326505832</v>
      </c>
      <c r="F93" s="16">
        <v>2284</v>
      </c>
      <c r="G93" s="17" t="s">
        <v>13</v>
      </c>
      <c r="H93" s="14" t="s">
        <v>16</v>
      </c>
      <c r="J93" s="142"/>
      <c r="K93" s="142"/>
      <c r="L93" s="143"/>
    </row>
    <row r="94" spans="1:12" x14ac:dyDescent="0.2">
      <c r="A94" s="14">
        <v>1902255</v>
      </c>
      <c r="B94" s="14">
        <v>43</v>
      </c>
      <c r="C94" s="14" t="s">
        <v>106</v>
      </c>
      <c r="D94" s="14" t="s">
        <v>99</v>
      </c>
      <c r="E94" s="15">
        <v>3974.3489465347702</v>
      </c>
      <c r="F94" s="16">
        <v>1118</v>
      </c>
      <c r="G94" s="17" t="s">
        <v>13</v>
      </c>
      <c r="H94" s="14" t="s">
        <v>16</v>
      </c>
      <c r="J94" s="142"/>
      <c r="K94" s="142"/>
      <c r="L94" s="143"/>
    </row>
    <row r="95" spans="1:12" x14ac:dyDescent="0.2">
      <c r="A95" s="14">
        <v>8688661</v>
      </c>
      <c r="B95" s="14">
        <v>49</v>
      </c>
      <c r="C95" s="14" t="s">
        <v>107</v>
      </c>
      <c r="D95" s="14" t="s">
        <v>98</v>
      </c>
      <c r="E95" s="15">
        <v>6668.9351949748052</v>
      </c>
      <c r="F95" s="16">
        <v>26093</v>
      </c>
      <c r="G95" s="17" t="s">
        <v>13</v>
      </c>
      <c r="H95" s="14" t="s">
        <v>16</v>
      </c>
      <c r="J95" s="142"/>
      <c r="K95" s="142"/>
      <c r="L95" s="143"/>
    </row>
    <row r="96" spans="1:12" x14ac:dyDescent="0.2">
      <c r="A96" s="14">
        <v>8504388</v>
      </c>
      <c r="B96" s="14">
        <v>64</v>
      </c>
      <c r="C96" s="14" t="s">
        <v>107</v>
      </c>
      <c r="D96" s="14" t="s">
        <v>99</v>
      </c>
      <c r="E96" s="15">
        <v>2892.5164523966582</v>
      </c>
      <c r="F96" s="16">
        <v>29566</v>
      </c>
      <c r="G96" s="17" t="s">
        <v>12</v>
      </c>
      <c r="H96" s="14" t="s">
        <v>16</v>
      </c>
      <c r="J96" s="142"/>
      <c r="K96" s="142"/>
      <c r="L96" s="143"/>
    </row>
    <row r="97" spans="1:12" x14ac:dyDescent="0.2">
      <c r="A97" s="14">
        <v>9779345</v>
      </c>
      <c r="B97" s="14">
        <v>81</v>
      </c>
      <c r="C97" s="14" t="s">
        <v>107</v>
      </c>
      <c r="D97" s="14" t="s">
        <v>97</v>
      </c>
      <c r="E97" s="15">
        <v>2327.0605696763478</v>
      </c>
      <c r="F97" s="16">
        <v>25961</v>
      </c>
      <c r="G97" s="17" t="s">
        <v>12</v>
      </c>
      <c r="H97" s="14" t="s">
        <v>16</v>
      </c>
      <c r="J97" s="142"/>
      <c r="K97" s="142"/>
      <c r="L97" s="143"/>
    </row>
    <row r="98" spans="1:12" x14ac:dyDescent="0.2">
      <c r="A98" s="14">
        <v>5997985</v>
      </c>
      <c r="B98" s="14">
        <v>50</v>
      </c>
      <c r="C98" s="14" t="s">
        <v>106</v>
      </c>
      <c r="D98" s="14" t="s">
        <v>97</v>
      </c>
      <c r="E98" s="15">
        <v>1364.159330929504</v>
      </c>
      <c r="F98" s="16">
        <v>15286</v>
      </c>
      <c r="G98" s="17" t="s">
        <v>13</v>
      </c>
      <c r="H98" s="14" t="s">
        <v>16</v>
      </c>
      <c r="J98" s="142"/>
      <c r="K98" s="142"/>
      <c r="L98" s="143"/>
    </row>
    <row r="99" spans="1:12" x14ac:dyDescent="0.2">
      <c r="A99" s="14">
        <v>7596090</v>
      </c>
      <c r="B99" s="14">
        <v>43</v>
      </c>
      <c r="C99" s="14" t="s">
        <v>106</v>
      </c>
      <c r="D99" s="14" t="s">
        <v>99</v>
      </c>
      <c r="E99" s="15">
        <v>4132.5556523017367</v>
      </c>
      <c r="F99" s="16">
        <v>9461</v>
      </c>
      <c r="G99" s="17" t="s">
        <v>12</v>
      </c>
      <c r="H99" s="14" t="s">
        <v>16</v>
      </c>
      <c r="J99" s="142"/>
      <c r="K99" s="142"/>
      <c r="L99" s="143"/>
    </row>
    <row r="100" spans="1:12" x14ac:dyDescent="0.2">
      <c r="A100" s="14">
        <v>6265871</v>
      </c>
      <c r="B100" s="14">
        <v>35</v>
      </c>
      <c r="C100" s="14" t="s">
        <v>107</v>
      </c>
      <c r="D100" s="14" t="s">
        <v>97</v>
      </c>
      <c r="E100" s="15">
        <v>3790.8698275933639</v>
      </c>
      <c r="F100" s="16">
        <v>10097</v>
      </c>
      <c r="G100" s="17" t="s">
        <v>13</v>
      </c>
      <c r="H100" s="14" t="s">
        <v>16</v>
      </c>
      <c r="J100" s="142"/>
      <c r="K100" s="142"/>
      <c r="L100" s="143"/>
    </row>
    <row r="101" spans="1:12" x14ac:dyDescent="0.2">
      <c r="A101" s="14">
        <v>1754662</v>
      </c>
      <c r="B101" s="14">
        <v>72</v>
      </c>
      <c r="C101" s="14" t="s">
        <v>107</v>
      </c>
      <c r="D101" s="14" t="s">
        <v>108</v>
      </c>
      <c r="E101" s="15">
        <v>1586.3771814540712</v>
      </c>
      <c r="F101" s="16">
        <v>20805</v>
      </c>
      <c r="G101" s="17" t="s">
        <v>13</v>
      </c>
      <c r="H101" s="14" t="s">
        <v>17</v>
      </c>
      <c r="J101" s="142"/>
      <c r="K101" s="142"/>
      <c r="L101" s="143"/>
    </row>
    <row r="102" spans="1:12" x14ac:dyDescent="0.2">
      <c r="A102" s="14">
        <v>5726448</v>
      </c>
      <c r="B102" s="14">
        <v>45</v>
      </c>
      <c r="C102" s="14" t="s">
        <v>106</v>
      </c>
      <c r="D102" s="14" t="s">
        <v>108</v>
      </c>
      <c r="E102" s="15">
        <v>7813.3331410637638</v>
      </c>
      <c r="F102" s="16">
        <v>20780</v>
      </c>
      <c r="G102" s="17" t="s">
        <v>13</v>
      </c>
      <c r="H102" s="14" t="s">
        <v>17</v>
      </c>
      <c r="J102" s="142"/>
      <c r="K102" s="142"/>
      <c r="L102" s="143"/>
    </row>
    <row r="103" spans="1:12" x14ac:dyDescent="0.2">
      <c r="A103" s="14">
        <v>9953459</v>
      </c>
      <c r="B103" s="14">
        <v>55</v>
      </c>
      <c r="C103" s="14" t="s">
        <v>107</v>
      </c>
      <c r="D103" s="14" t="s">
        <v>96</v>
      </c>
      <c r="E103" s="15">
        <v>1455.1963044288502</v>
      </c>
      <c r="F103" s="16">
        <v>10965</v>
      </c>
      <c r="G103" s="17" t="s">
        <v>13</v>
      </c>
      <c r="H103" s="14" t="s">
        <v>16</v>
      </c>
      <c r="J103" s="142"/>
      <c r="K103" s="142"/>
      <c r="L103" s="143"/>
    </row>
    <row r="104" spans="1:12" x14ac:dyDescent="0.2">
      <c r="A104" s="14">
        <v>6299801</v>
      </c>
      <c r="B104" s="14">
        <v>24</v>
      </c>
      <c r="C104" s="14" t="s">
        <v>107</v>
      </c>
      <c r="D104" s="14" t="s">
        <v>96</v>
      </c>
      <c r="E104" s="15">
        <v>1018.860872657187</v>
      </c>
      <c r="F104" s="16">
        <v>21270</v>
      </c>
      <c r="G104" s="17" t="s">
        <v>11</v>
      </c>
      <c r="H104" s="14" t="s">
        <v>17</v>
      </c>
      <c r="J104" s="142"/>
      <c r="K104" s="142"/>
      <c r="L104" s="143"/>
    </row>
    <row r="105" spans="1:12" x14ac:dyDescent="0.2">
      <c r="A105" s="14">
        <v>7098009</v>
      </c>
      <c r="B105" s="14">
        <v>54</v>
      </c>
      <c r="C105" s="14" t="s">
        <v>107</v>
      </c>
      <c r="D105" s="14" t="s">
        <v>108</v>
      </c>
      <c r="E105" s="15">
        <v>5358.7126497396494</v>
      </c>
      <c r="F105" s="16">
        <v>7259</v>
      </c>
      <c r="G105" s="17" t="s">
        <v>11</v>
      </c>
      <c r="H105" s="14" t="s">
        <v>16</v>
      </c>
      <c r="J105" s="142"/>
      <c r="K105" s="142"/>
      <c r="L105" s="143"/>
    </row>
    <row r="106" spans="1:12" x14ac:dyDescent="0.2">
      <c r="A106" s="14">
        <v>5500063</v>
      </c>
      <c r="B106" s="14">
        <v>45</v>
      </c>
      <c r="C106" s="14" t="s">
        <v>106</v>
      </c>
      <c r="D106" s="14" t="s">
        <v>98</v>
      </c>
      <c r="E106" s="15">
        <v>7753.976423393744</v>
      </c>
      <c r="F106" s="16">
        <v>1283</v>
      </c>
      <c r="G106" s="17" t="s">
        <v>13</v>
      </c>
      <c r="H106" s="14" t="s">
        <v>16</v>
      </c>
      <c r="J106" s="142"/>
      <c r="K106" s="142"/>
      <c r="L106" s="143"/>
    </row>
    <row r="107" spans="1:12" x14ac:dyDescent="0.2">
      <c r="A107" s="14">
        <v>8790147</v>
      </c>
      <c r="B107" s="14">
        <v>36</v>
      </c>
      <c r="C107" s="14" t="s">
        <v>106</v>
      </c>
      <c r="D107" s="14" t="s">
        <v>100</v>
      </c>
      <c r="E107" s="15">
        <v>902.09723003272461</v>
      </c>
      <c r="F107" s="16">
        <v>19085</v>
      </c>
      <c r="G107" s="17" t="s">
        <v>13</v>
      </c>
      <c r="H107" s="14" t="s">
        <v>17</v>
      </c>
      <c r="J107" s="142"/>
      <c r="K107" s="142"/>
      <c r="L107" s="143"/>
    </row>
    <row r="108" spans="1:12" x14ac:dyDescent="0.2">
      <c r="A108" s="14">
        <v>5727613</v>
      </c>
      <c r="B108" s="14">
        <v>77</v>
      </c>
      <c r="C108" s="14" t="s">
        <v>107</v>
      </c>
      <c r="D108" s="14" t="s">
        <v>97</v>
      </c>
      <c r="E108" s="15">
        <v>2466.6283025142643</v>
      </c>
      <c r="F108" s="16">
        <v>8746</v>
      </c>
      <c r="G108" s="17" t="s">
        <v>13</v>
      </c>
      <c r="H108" s="14" t="s">
        <v>16</v>
      </c>
      <c r="J108" s="142"/>
      <c r="K108" s="142"/>
      <c r="L108" s="143"/>
    </row>
    <row r="109" spans="1:12" x14ac:dyDescent="0.2">
      <c r="A109" s="14">
        <v>1915179</v>
      </c>
      <c r="B109" s="14">
        <v>62</v>
      </c>
      <c r="C109" s="14" t="s">
        <v>107</v>
      </c>
      <c r="D109" s="14" t="s">
        <v>98</v>
      </c>
      <c r="E109" s="15">
        <v>5977.6116945714057</v>
      </c>
      <c r="F109" s="16">
        <v>24829</v>
      </c>
      <c r="G109" s="17" t="s">
        <v>12</v>
      </c>
      <c r="H109" s="14" t="s">
        <v>17</v>
      </c>
      <c r="J109" s="142"/>
      <c r="K109" s="142"/>
      <c r="L109" s="143"/>
    </row>
    <row r="110" spans="1:12" x14ac:dyDescent="0.2">
      <c r="A110" s="14">
        <v>1539951</v>
      </c>
      <c r="B110" s="14">
        <v>48</v>
      </c>
      <c r="C110" s="14" t="s">
        <v>106</v>
      </c>
      <c r="D110" s="14" t="s">
        <v>99</v>
      </c>
      <c r="E110" s="15">
        <v>5294.3825926381005</v>
      </c>
      <c r="F110" s="16">
        <v>19449</v>
      </c>
      <c r="G110" s="17" t="s">
        <v>12</v>
      </c>
      <c r="H110" s="14" t="s">
        <v>16</v>
      </c>
      <c r="J110" s="142"/>
      <c r="K110" s="142"/>
      <c r="L110" s="143"/>
    </row>
    <row r="111" spans="1:12" x14ac:dyDescent="0.2">
      <c r="A111" s="14">
        <v>6987283</v>
      </c>
      <c r="B111" s="14">
        <v>56</v>
      </c>
      <c r="C111" s="14" t="s">
        <v>106</v>
      </c>
      <c r="D111" s="14" t="s">
        <v>98</v>
      </c>
      <c r="E111" s="15">
        <v>6844.9732170977995</v>
      </c>
      <c r="F111" s="16">
        <v>19141</v>
      </c>
      <c r="G111" s="17" t="s">
        <v>12</v>
      </c>
      <c r="H111" s="14" t="s">
        <v>16</v>
      </c>
      <c r="J111" s="142"/>
      <c r="K111" s="142"/>
      <c r="L111" s="143"/>
    </row>
    <row r="112" spans="1:12" x14ac:dyDescent="0.2">
      <c r="A112" s="14">
        <v>6107422</v>
      </c>
      <c r="B112" s="14">
        <v>45</v>
      </c>
      <c r="C112" s="14" t="s">
        <v>106</v>
      </c>
      <c r="D112" s="14" t="s">
        <v>100</v>
      </c>
      <c r="E112" s="15">
        <v>846.80231847547736</v>
      </c>
      <c r="F112" s="16">
        <v>27129</v>
      </c>
      <c r="G112" s="17" t="s">
        <v>13</v>
      </c>
      <c r="H112" s="14" t="s">
        <v>16</v>
      </c>
      <c r="J112" s="142"/>
      <c r="K112" s="142"/>
      <c r="L112" s="143"/>
    </row>
    <row r="113" spans="1:12" x14ac:dyDescent="0.2">
      <c r="A113" s="14">
        <v>3003080</v>
      </c>
      <c r="B113" s="14">
        <v>21</v>
      </c>
      <c r="C113" s="14" t="s">
        <v>106</v>
      </c>
      <c r="D113" s="14" t="s">
        <v>97</v>
      </c>
      <c r="E113" s="15">
        <v>9922.9848983409065</v>
      </c>
      <c r="F113" s="16">
        <v>3471</v>
      </c>
      <c r="G113" s="17" t="s">
        <v>13</v>
      </c>
      <c r="H113" s="14" t="s">
        <v>17</v>
      </c>
      <c r="J113" s="142"/>
      <c r="K113" s="142"/>
      <c r="L113" s="143"/>
    </row>
    <row r="114" spans="1:12" x14ac:dyDescent="0.2">
      <c r="A114" s="14">
        <v>1919281</v>
      </c>
      <c r="B114" s="14">
        <v>69</v>
      </c>
      <c r="C114" s="14" t="s">
        <v>107</v>
      </c>
      <c r="D114" s="14" t="s">
        <v>98</v>
      </c>
      <c r="E114" s="15">
        <v>1102.2645049963978</v>
      </c>
      <c r="F114" s="16">
        <v>17548</v>
      </c>
      <c r="G114" s="17" t="s">
        <v>11</v>
      </c>
      <c r="H114" s="14" t="s">
        <v>17</v>
      </c>
      <c r="J114" s="142"/>
      <c r="K114" s="142"/>
      <c r="L114" s="143"/>
    </row>
    <row r="115" spans="1:12" x14ac:dyDescent="0.2">
      <c r="A115" s="14">
        <v>8288550</v>
      </c>
      <c r="B115" s="14">
        <v>34</v>
      </c>
      <c r="C115" s="14" t="s">
        <v>106</v>
      </c>
      <c r="D115" s="14" t="s">
        <v>100</v>
      </c>
      <c r="E115" s="15">
        <v>3410.9021339016731</v>
      </c>
      <c r="F115" s="16">
        <v>12684</v>
      </c>
      <c r="G115" s="17" t="s">
        <v>12</v>
      </c>
      <c r="H115" s="14" t="s">
        <v>16</v>
      </c>
      <c r="J115" s="142"/>
      <c r="K115" s="142"/>
      <c r="L115" s="143"/>
    </row>
    <row r="116" spans="1:12" x14ac:dyDescent="0.2">
      <c r="A116" s="14">
        <v>2980113</v>
      </c>
      <c r="B116" s="14">
        <v>62</v>
      </c>
      <c r="C116" s="14" t="s">
        <v>106</v>
      </c>
      <c r="D116" s="14" t="s">
        <v>98</v>
      </c>
      <c r="E116" s="15">
        <v>5257.998066674686</v>
      </c>
      <c r="F116" s="16">
        <v>13318</v>
      </c>
      <c r="G116" s="17" t="s">
        <v>12</v>
      </c>
      <c r="H116" s="14" t="s">
        <v>16</v>
      </c>
      <c r="J116" s="142"/>
      <c r="K116" s="142"/>
      <c r="L116" s="143"/>
    </row>
    <row r="117" spans="1:12" x14ac:dyDescent="0.2">
      <c r="A117" s="14">
        <v>6790421</v>
      </c>
      <c r="B117" s="14">
        <v>72</v>
      </c>
      <c r="C117" s="14" t="s">
        <v>107</v>
      </c>
      <c r="D117" s="14" t="s">
        <v>100</v>
      </c>
      <c r="E117" s="15">
        <v>986.29782973320016</v>
      </c>
      <c r="F117" s="16">
        <v>22076</v>
      </c>
      <c r="G117" s="17" t="s">
        <v>12</v>
      </c>
      <c r="H117" s="14" t="s">
        <v>16</v>
      </c>
      <c r="J117" s="142"/>
      <c r="K117" s="142"/>
      <c r="L117" s="143"/>
    </row>
    <row r="118" spans="1:12" x14ac:dyDescent="0.2">
      <c r="A118" s="14">
        <v>7112302</v>
      </c>
      <c r="B118" s="14">
        <v>18</v>
      </c>
      <c r="C118" s="14" t="s">
        <v>106</v>
      </c>
      <c r="D118" s="14" t="s">
        <v>100</v>
      </c>
      <c r="E118" s="15">
        <v>6782.2451326331293</v>
      </c>
      <c r="F118" s="16">
        <v>7575</v>
      </c>
      <c r="G118" s="17" t="s">
        <v>13</v>
      </c>
      <c r="H118" s="14" t="s">
        <v>16</v>
      </c>
      <c r="J118" s="142"/>
      <c r="K118" s="142"/>
      <c r="L118" s="143"/>
    </row>
    <row r="119" spans="1:12" x14ac:dyDescent="0.2">
      <c r="A119" s="14">
        <v>1870439</v>
      </c>
      <c r="B119" s="14">
        <v>85</v>
      </c>
      <c r="C119" s="14" t="s">
        <v>106</v>
      </c>
      <c r="D119" s="14" t="s">
        <v>100</v>
      </c>
      <c r="E119" s="15">
        <v>4394.95892772774</v>
      </c>
      <c r="F119" s="16">
        <v>14317</v>
      </c>
      <c r="G119" s="17" t="s">
        <v>11</v>
      </c>
      <c r="H119" s="14" t="s">
        <v>16</v>
      </c>
      <c r="J119" s="142"/>
      <c r="K119" s="142"/>
      <c r="L119" s="143"/>
    </row>
    <row r="120" spans="1:12" x14ac:dyDescent="0.2">
      <c r="A120" s="14">
        <v>2157494</v>
      </c>
      <c r="B120" s="14">
        <v>66</v>
      </c>
      <c r="C120" s="14" t="s">
        <v>106</v>
      </c>
      <c r="D120" s="14" t="s">
        <v>108</v>
      </c>
      <c r="E120" s="15">
        <v>3483.6370178802299</v>
      </c>
      <c r="F120" s="16">
        <v>26103</v>
      </c>
      <c r="G120" s="17" t="s">
        <v>13</v>
      </c>
      <c r="H120" s="14" t="s">
        <v>16</v>
      </c>
      <c r="J120" s="142"/>
      <c r="K120" s="142"/>
      <c r="L120" s="143"/>
    </row>
    <row r="121" spans="1:12" x14ac:dyDescent="0.2">
      <c r="A121" s="14">
        <v>5095510</v>
      </c>
      <c r="B121" s="14">
        <v>17</v>
      </c>
      <c r="C121" s="14" t="s">
        <v>106</v>
      </c>
      <c r="D121" s="14" t="s">
        <v>108</v>
      </c>
      <c r="E121" s="15">
        <v>1550.2647879536426</v>
      </c>
      <c r="F121" s="16">
        <v>13028</v>
      </c>
      <c r="G121" s="17" t="s">
        <v>13</v>
      </c>
      <c r="H121" s="14" t="s">
        <v>16</v>
      </c>
      <c r="J121" s="142"/>
      <c r="K121" s="142"/>
      <c r="L121" s="143"/>
    </row>
    <row r="122" spans="1:12" x14ac:dyDescent="0.2">
      <c r="A122" s="14">
        <v>8429127</v>
      </c>
      <c r="B122" s="14">
        <v>82</v>
      </c>
      <c r="C122" s="14" t="s">
        <v>107</v>
      </c>
      <c r="D122" s="14" t="s">
        <v>108</v>
      </c>
      <c r="E122" s="15">
        <v>1049.5751185210177</v>
      </c>
      <c r="F122" s="16">
        <v>4589</v>
      </c>
      <c r="G122" s="17" t="s">
        <v>13</v>
      </c>
      <c r="H122" s="14" t="s">
        <v>17</v>
      </c>
      <c r="J122" s="142"/>
      <c r="K122" s="142"/>
      <c r="L122" s="143"/>
    </row>
    <row r="123" spans="1:12" x14ac:dyDescent="0.2">
      <c r="A123" s="14">
        <v>8214969</v>
      </c>
      <c r="B123" s="14">
        <v>33</v>
      </c>
      <c r="C123" s="14" t="s">
        <v>107</v>
      </c>
      <c r="D123" s="14" t="s">
        <v>96</v>
      </c>
      <c r="E123" s="15">
        <v>9627.051683654634</v>
      </c>
      <c r="F123" s="16">
        <v>10364</v>
      </c>
      <c r="G123" s="17" t="s">
        <v>13</v>
      </c>
      <c r="H123" s="14" t="s">
        <v>16</v>
      </c>
      <c r="J123" s="142"/>
      <c r="K123" s="142"/>
      <c r="L123" s="143"/>
    </row>
    <row r="124" spans="1:12" x14ac:dyDescent="0.2">
      <c r="A124" s="14">
        <v>6068758</v>
      </c>
      <c r="B124" s="14">
        <v>30</v>
      </c>
      <c r="C124" s="14" t="s">
        <v>106</v>
      </c>
      <c r="D124" s="14" t="s">
        <v>97</v>
      </c>
      <c r="E124" s="15">
        <v>5409.6010367100398</v>
      </c>
      <c r="F124" s="16">
        <v>4277</v>
      </c>
      <c r="G124" s="17" t="s">
        <v>13</v>
      </c>
      <c r="H124" s="14" t="s">
        <v>16</v>
      </c>
      <c r="J124" s="142"/>
      <c r="K124" s="142"/>
      <c r="L124" s="143"/>
    </row>
    <row r="125" spans="1:12" x14ac:dyDescent="0.2">
      <c r="A125" s="14">
        <v>7033103</v>
      </c>
      <c r="B125" s="14">
        <v>74</v>
      </c>
      <c r="C125" s="14" t="s">
        <v>107</v>
      </c>
      <c r="D125" s="14" t="s">
        <v>99</v>
      </c>
      <c r="E125" s="15">
        <v>8656.4168214134024</v>
      </c>
      <c r="F125" s="16">
        <v>10231</v>
      </c>
      <c r="G125" s="17" t="s">
        <v>11</v>
      </c>
      <c r="H125" s="14" t="s">
        <v>17</v>
      </c>
      <c r="J125" s="142"/>
      <c r="K125" s="142"/>
      <c r="L125" s="143"/>
    </row>
    <row r="126" spans="1:12" x14ac:dyDescent="0.2">
      <c r="A126" s="14">
        <v>1127761</v>
      </c>
      <c r="B126" s="14">
        <v>49</v>
      </c>
      <c r="C126" s="14" t="s">
        <v>106</v>
      </c>
      <c r="D126" s="14" t="s">
        <v>100</v>
      </c>
      <c r="E126" s="15">
        <v>5652.0842436450221</v>
      </c>
      <c r="F126" s="16">
        <v>27592</v>
      </c>
      <c r="G126" s="17" t="s">
        <v>12</v>
      </c>
      <c r="H126" s="14" t="s">
        <v>16</v>
      </c>
      <c r="J126" s="142"/>
      <c r="K126" s="142"/>
      <c r="L126" s="143"/>
    </row>
    <row r="127" spans="1:12" x14ac:dyDescent="0.2">
      <c r="A127" s="14">
        <v>9517422</v>
      </c>
      <c r="B127" s="14">
        <v>26</v>
      </c>
      <c r="C127" s="14" t="s">
        <v>106</v>
      </c>
      <c r="D127" s="14" t="s">
        <v>97</v>
      </c>
      <c r="E127" s="15">
        <v>2891.9473551892606</v>
      </c>
      <c r="F127" s="16">
        <v>27553</v>
      </c>
      <c r="G127" s="17" t="s">
        <v>12</v>
      </c>
      <c r="H127" s="14" t="s">
        <v>17</v>
      </c>
      <c r="J127" s="142"/>
      <c r="K127" s="142"/>
      <c r="L127" s="143"/>
    </row>
    <row r="128" spans="1:12" x14ac:dyDescent="0.2">
      <c r="A128" s="14">
        <v>2586064</v>
      </c>
      <c r="B128" s="14">
        <v>73</v>
      </c>
      <c r="C128" s="14" t="s">
        <v>106</v>
      </c>
      <c r="D128" s="14" t="s">
        <v>108</v>
      </c>
      <c r="E128" s="15">
        <v>7728.4267913996555</v>
      </c>
      <c r="F128" s="16">
        <v>22414</v>
      </c>
      <c r="G128" s="17" t="s">
        <v>11</v>
      </c>
      <c r="H128" s="14" t="s">
        <v>16</v>
      </c>
      <c r="J128" s="142"/>
      <c r="K128" s="142"/>
      <c r="L128" s="143"/>
    </row>
    <row r="129" spans="1:12" x14ac:dyDescent="0.2">
      <c r="A129" s="14">
        <v>7596573</v>
      </c>
      <c r="B129" s="14">
        <v>75</v>
      </c>
      <c r="C129" s="14" t="s">
        <v>107</v>
      </c>
      <c r="D129" s="14" t="s">
        <v>100</v>
      </c>
      <c r="E129" s="15">
        <v>6551.3780103882154</v>
      </c>
      <c r="F129" s="16">
        <v>18958</v>
      </c>
      <c r="G129" s="17" t="s">
        <v>12</v>
      </c>
      <c r="H129" s="14" t="s">
        <v>16</v>
      </c>
      <c r="J129" s="142"/>
      <c r="K129" s="142"/>
      <c r="L129" s="143"/>
    </row>
    <row r="130" spans="1:12" x14ac:dyDescent="0.2">
      <c r="A130" s="14">
        <v>5832958</v>
      </c>
      <c r="B130" s="14">
        <v>36</v>
      </c>
      <c r="C130" s="14" t="s">
        <v>106</v>
      </c>
      <c r="D130" s="14" t="s">
        <v>96</v>
      </c>
      <c r="E130" s="15">
        <v>9719.0181842414604</v>
      </c>
      <c r="F130" s="16">
        <v>4678</v>
      </c>
      <c r="G130" s="17" t="s">
        <v>11</v>
      </c>
      <c r="H130" s="14" t="s">
        <v>17</v>
      </c>
      <c r="J130" s="142"/>
      <c r="K130" s="142"/>
      <c r="L130" s="143"/>
    </row>
    <row r="131" spans="1:12" x14ac:dyDescent="0.2">
      <c r="A131" s="14">
        <v>1220004</v>
      </c>
      <c r="B131" s="14">
        <v>53</v>
      </c>
      <c r="C131" s="14" t="s">
        <v>107</v>
      </c>
      <c r="D131" s="14" t="s">
        <v>99</v>
      </c>
      <c r="E131" s="15">
        <v>3314.5676812170996</v>
      </c>
      <c r="F131" s="16">
        <v>7650</v>
      </c>
      <c r="G131" s="17" t="s">
        <v>12</v>
      </c>
      <c r="H131" s="14" t="s">
        <v>16</v>
      </c>
      <c r="J131" s="142"/>
      <c r="K131" s="142"/>
      <c r="L131" s="143"/>
    </row>
    <row r="132" spans="1:12" x14ac:dyDescent="0.2">
      <c r="A132" s="14">
        <v>2317448</v>
      </c>
      <c r="B132" s="14">
        <v>42</v>
      </c>
      <c r="C132" s="14" t="s">
        <v>107</v>
      </c>
      <c r="D132" s="14" t="s">
        <v>97</v>
      </c>
      <c r="E132" s="15">
        <v>8852.6890692290344</v>
      </c>
      <c r="F132" s="16">
        <v>6187</v>
      </c>
      <c r="G132" s="17" t="s">
        <v>13</v>
      </c>
      <c r="H132" s="14" t="s">
        <v>16</v>
      </c>
      <c r="J132" s="142"/>
      <c r="K132" s="142"/>
      <c r="L132" s="143"/>
    </row>
    <row r="133" spans="1:12" x14ac:dyDescent="0.2">
      <c r="A133" s="14">
        <v>6782339</v>
      </c>
      <c r="B133" s="14">
        <v>72</v>
      </c>
      <c r="C133" s="14" t="s">
        <v>107</v>
      </c>
      <c r="D133" s="14" t="s">
        <v>96</v>
      </c>
      <c r="E133" s="15">
        <v>1493.8926601150347</v>
      </c>
      <c r="F133" s="16">
        <v>26726</v>
      </c>
      <c r="G133" s="17" t="s">
        <v>12</v>
      </c>
      <c r="H133" s="14" t="s">
        <v>16</v>
      </c>
      <c r="J133" s="142"/>
      <c r="K133" s="142"/>
      <c r="L133" s="143"/>
    </row>
    <row r="134" spans="1:12" x14ac:dyDescent="0.2">
      <c r="A134" s="14">
        <v>9714242</v>
      </c>
      <c r="B134" s="14">
        <v>47</v>
      </c>
      <c r="C134" s="14" t="s">
        <v>106</v>
      </c>
      <c r="D134" s="14" t="s">
        <v>100</v>
      </c>
      <c r="E134" s="15">
        <v>8679.31610270274</v>
      </c>
      <c r="F134" s="16">
        <v>16061</v>
      </c>
      <c r="G134" s="17" t="s">
        <v>13</v>
      </c>
      <c r="H134" s="14" t="s">
        <v>16</v>
      </c>
      <c r="J134" s="142"/>
      <c r="K134" s="142"/>
      <c r="L134" s="143"/>
    </row>
    <row r="135" spans="1:12" x14ac:dyDescent="0.2">
      <c r="A135" s="14">
        <v>9955353</v>
      </c>
      <c r="B135" s="14">
        <v>73</v>
      </c>
      <c r="C135" s="14" t="s">
        <v>107</v>
      </c>
      <c r="D135" s="14" t="s">
        <v>97</v>
      </c>
      <c r="E135" s="15">
        <v>2792.012325692267</v>
      </c>
      <c r="F135" s="16">
        <v>22927</v>
      </c>
      <c r="G135" s="17" t="s">
        <v>12</v>
      </c>
      <c r="H135" s="14" t="s">
        <v>16</v>
      </c>
      <c r="J135" s="142"/>
      <c r="K135" s="142"/>
      <c r="L135" s="143"/>
    </row>
    <row r="136" spans="1:12" x14ac:dyDescent="0.2">
      <c r="A136" s="14">
        <v>8768397</v>
      </c>
      <c r="B136" s="14">
        <v>76</v>
      </c>
      <c r="C136" s="14" t="s">
        <v>107</v>
      </c>
      <c r="D136" s="14" t="s">
        <v>96</v>
      </c>
      <c r="E136" s="15">
        <v>6355.9538199821845</v>
      </c>
      <c r="F136" s="16">
        <v>7796</v>
      </c>
      <c r="G136" s="17" t="s">
        <v>13</v>
      </c>
      <c r="H136" s="14" t="s">
        <v>16</v>
      </c>
      <c r="J136" s="142"/>
      <c r="K136" s="142"/>
      <c r="L136" s="143"/>
    </row>
    <row r="137" spans="1:12" x14ac:dyDescent="0.2">
      <c r="A137" s="14">
        <v>8590143</v>
      </c>
      <c r="B137" s="14">
        <v>46</v>
      </c>
      <c r="C137" s="14" t="s">
        <v>107</v>
      </c>
      <c r="D137" s="14" t="s">
        <v>98</v>
      </c>
      <c r="E137" s="15">
        <v>4454.2041407262932</v>
      </c>
      <c r="F137" s="16">
        <v>4575</v>
      </c>
      <c r="G137" s="17" t="s">
        <v>12</v>
      </c>
      <c r="H137" s="14" t="s">
        <v>16</v>
      </c>
      <c r="J137" s="142"/>
      <c r="K137" s="142"/>
      <c r="L137" s="143"/>
    </row>
    <row r="138" spans="1:12" x14ac:dyDescent="0.2">
      <c r="A138" s="14">
        <v>1761841</v>
      </c>
      <c r="B138" s="14">
        <v>39</v>
      </c>
      <c r="C138" s="14" t="s">
        <v>107</v>
      </c>
      <c r="D138" s="14" t="s">
        <v>108</v>
      </c>
      <c r="E138" s="15">
        <v>5464.2219875948585</v>
      </c>
      <c r="F138" s="16">
        <v>21839</v>
      </c>
      <c r="G138" s="17" t="s">
        <v>11</v>
      </c>
      <c r="H138" s="14" t="s">
        <v>16</v>
      </c>
      <c r="J138" s="142"/>
      <c r="K138" s="142"/>
      <c r="L138" s="144"/>
    </row>
    <row r="139" spans="1:12" x14ac:dyDescent="0.2">
      <c r="A139" s="14">
        <v>5723691</v>
      </c>
      <c r="B139" s="14">
        <v>84</v>
      </c>
      <c r="C139" s="14" t="s">
        <v>107</v>
      </c>
      <c r="D139" s="14" t="s">
        <v>100</v>
      </c>
      <c r="E139" s="15">
        <v>5413.0684715319085</v>
      </c>
      <c r="F139" s="16">
        <v>18610</v>
      </c>
      <c r="G139" s="17" t="s">
        <v>13</v>
      </c>
      <c r="H139" s="14" t="s">
        <v>17</v>
      </c>
      <c r="J139" s="142"/>
      <c r="K139" s="142"/>
      <c r="L139" s="144"/>
    </row>
    <row r="140" spans="1:12" x14ac:dyDescent="0.2">
      <c r="A140" s="14">
        <v>6856127</v>
      </c>
      <c r="B140" s="14">
        <v>28</v>
      </c>
      <c r="C140" s="14" t="s">
        <v>107</v>
      </c>
      <c r="D140" s="14" t="s">
        <v>98</v>
      </c>
      <c r="E140" s="15">
        <v>3002.5516461310017</v>
      </c>
      <c r="F140" s="16">
        <v>11684</v>
      </c>
      <c r="G140" s="17" t="s">
        <v>13</v>
      </c>
      <c r="H140" s="14" t="s">
        <v>17</v>
      </c>
      <c r="J140" s="142"/>
      <c r="K140" s="142"/>
      <c r="L140" s="144"/>
    </row>
    <row r="141" spans="1:12" x14ac:dyDescent="0.2">
      <c r="A141" s="14">
        <v>6825860</v>
      </c>
      <c r="B141" s="14">
        <v>53</v>
      </c>
      <c r="C141" s="14" t="s">
        <v>106</v>
      </c>
      <c r="D141" s="14" t="s">
        <v>99</v>
      </c>
      <c r="E141" s="15">
        <v>5422.8023939895456</v>
      </c>
      <c r="F141" s="16">
        <v>2060</v>
      </c>
      <c r="G141" s="17" t="s">
        <v>13</v>
      </c>
      <c r="H141" s="14" t="s">
        <v>16</v>
      </c>
      <c r="J141" s="142"/>
      <c r="K141" s="142"/>
      <c r="L141" s="144"/>
    </row>
    <row r="142" spans="1:12" x14ac:dyDescent="0.2">
      <c r="A142" s="14">
        <v>2193535</v>
      </c>
      <c r="B142" s="14">
        <v>72</v>
      </c>
      <c r="C142" s="14" t="s">
        <v>107</v>
      </c>
      <c r="D142" s="14" t="s">
        <v>108</v>
      </c>
      <c r="E142" s="15">
        <v>2664.3146417791013</v>
      </c>
      <c r="F142" s="16">
        <v>23708</v>
      </c>
      <c r="G142" s="17" t="s">
        <v>11</v>
      </c>
      <c r="H142" s="14" t="s">
        <v>17</v>
      </c>
      <c r="J142" s="142"/>
      <c r="K142" s="142"/>
      <c r="L142" s="144"/>
    </row>
    <row r="143" spans="1:12" x14ac:dyDescent="0.2">
      <c r="A143" s="14">
        <v>6716307</v>
      </c>
      <c r="B143" s="14">
        <v>73</v>
      </c>
      <c r="C143" s="14" t="s">
        <v>106</v>
      </c>
      <c r="D143" s="14" t="s">
        <v>96</v>
      </c>
      <c r="E143" s="15">
        <v>2665.5543376441051</v>
      </c>
      <c r="F143" s="16">
        <v>13103</v>
      </c>
      <c r="G143" s="17" t="s">
        <v>13</v>
      </c>
      <c r="H143" s="14" t="s">
        <v>16</v>
      </c>
      <c r="J143" s="142"/>
      <c r="K143" s="142"/>
      <c r="L143" s="144"/>
    </row>
    <row r="144" spans="1:12" x14ac:dyDescent="0.2">
      <c r="A144" s="14">
        <v>2741247</v>
      </c>
      <c r="B144" s="14">
        <v>28</v>
      </c>
      <c r="C144" s="14" t="s">
        <v>107</v>
      </c>
      <c r="D144" s="14" t="s">
        <v>97</v>
      </c>
      <c r="E144" s="15">
        <v>6119.0388033680065</v>
      </c>
      <c r="F144" s="16">
        <v>3092</v>
      </c>
      <c r="G144" s="17" t="s">
        <v>13</v>
      </c>
      <c r="H144" s="14" t="s">
        <v>16</v>
      </c>
      <c r="J144" s="142"/>
      <c r="K144" s="142"/>
      <c r="L144" s="144"/>
    </row>
    <row r="145" spans="1:12" x14ac:dyDescent="0.2">
      <c r="A145" s="14">
        <v>5734314</v>
      </c>
      <c r="B145" s="14">
        <v>54</v>
      </c>
      <c r="C145" s="14" t="s">
        <v>107</v>
      </c>
      <c r="D145" s="14" t="s">
        <v>96</v>
      </c>
      <c r="E145" s="15">
        <v>1975.0287090133675</v>
      </c>
      <c r="F145" s="16">
        <v>3848</v>
      </c>
      <c r="G145" s="17" t="s">
        <v>12</v>
      </c>
      <c r="H145" s="14" t="s">
        <v>16</v>
      </c>
      <c r="J145" s="142"/>
      <c r="K145" s="142"/>
      <c r="L145" s="144"/>
    </row>
    <row r="146" spans="1:12" x14ac:dyDescent="0.2">
      <c r="A146" s="14">
        <v>1786304</v>
      </c>
      <c r="B146" s="14">
        <v>64</v>
      </c>
      <c r="C146" s="14" t="s">
        <v>107</v>
      </c>
      <c r="D146" s="14" t="s">
        <v>100</v>
      </c>
      <c r="E146" s="15">
        <v>2911.7124020464444</v>
      </c>
      <c r="F146" s="16">
        <v>25799</v>
      </c>
      <c r="G146" s="17" t="s">
        <v>13</v>
      </c>
      <c r="H146" s="14" t="s">
        <v>16</v>
      </c>
      <c r="J146" s="142"/>
      <c r="K146" s="142"/>
      <c r="L146" s="144"/>
    </row>
    <row r="147" spans="1:12" x14ac:dyDescent="0.2">
      <c r="A147" s="14">
        <v>8889164</v>
      </c>
      <c r="B147" s="14">
        <v>40</v>
      </c>
      <c r="C147" s="14" t="s">
        <v>107</v>
      </c>
      <c r="D147" s="14" t="s">
        <v>98</v>
      </c>
      <c r="E147" s="15">
        <v>9398.6896441159624</v>
      </c>
      <c r="F147" s="16">
        <v>15809</v>
      </c>
      <c r="G147" s="17" t="s">
        <v>13</v>
      </c>
      <c r="H147" s="14" t="s">
        <v>17</v>
      </c>
      <c r="J147" s="142"/>
      <c r="K147" s="142"/>
      <c r="L147" s="144"/>
    </row>
    <row r="148" spans="1:12" x14ac:dyDescent="0.2">
      <c r="A148" s="14">
        <v>1209650</v>
      </c>
      <c r="B148" s="14">
        <v>75</v>
      </c>
      <c r="C148" s="14" t="s">
        <v>106</v>
      </c>
      <c r="D148" s="14" t="s">
        <v>98</v>
      </c>
      <c r="E148" s="15">
        <v>9070.4495238888958</v>
      </c>
      <c r="F148" s="16">
        <v>27856</v>
      </c>
      <c r="G148" s="17" t="s">
        <v>12</v>
      </c>
      <c r="H148" s="14" t="s">
        <v>16</v>
      </c>
      <c r="J148" s="142"/>
      <c r="K148" s="142"/>
      <c r="L148" s="144"/>
    </row>
    <row r="149" spans="1:12" x14ac:dyDescent="0.2">
      <c r="A149" s="14">
        <v>2457563</v>
      </c>
      <c r="B149" s="14">
        <v>58</v>
      </c>
      <c r="C149" s="14" t="s">
        <v>106</v>
      </c>
      <c r="D149" s="14" t="s">
        <v>98</v>
      </c>
      <c r="E149" s="15">
        <v>9017.9075547123812</v>
      </c>
      <c r="F149" s="16">
        <v>25128</v>
      </c>
      <c r="G149" s="17" t="s">
        <v>13</v>
      </c>
      <c r="H149" s="14" t="s">
        <v>17</v>
      </c>
      <c r="J149" s="142"/>
      <c r="K149" s="142"/>
      <c r="L149" s="144"/>
    </row>
    <row r="150" spans="1:12" x14ac:dyDescent="0.2">
      <c r="A150" s="14">
        <v>6252121</v>
      </c>
      <c r="B150" s="14">
        <v>35</v>
      </c>
      <c r="C150" s="14" t="s">
        <v>107</v>
      </c>
      <c r="D150" s="14" t="s">
        <v>99</v>
      </c>
      <c r="E150" s="15">
        <v>9108.0248824615574</v>
      </c>
      <c r="F150" s="16">
        <v>8604</v>
      </c>
      <c r="G150" s="17" t="s">
        <v>12</v>
      </c>
      <c r="H150" s="14" t="s">
        <v>16</v>
      </c>
      <c r="J150" s="142"/>
      <c r="K150" s="142"/>
      <c r="L150" s="144"/>
    </row>
    <row r="151" spans="1:12" x14ac:dyDescent="0.2">
      <c r="A151" s="14">
        <v>9264564</v>
      </c>
      <c r="B151" s="14">
        <v>77</v>
      </c>
      <c r="C151" s="14" t="s">
        <v>107</v>
      </c>
      <c r="D151" s="14" t="s">
        <v>96</v>
      </c>
      <c r="E151" s="15">
        <v>5050.2063320916805</v>
      </c>
      <c r="F151" s="16">
        <v>19503</v>
      </c>
      <c r="G151" s="17" t="s">
        <v>12</v>
      </c>
      <c r="H151" s="14" t="s">
        <v>16</v>
      </c>
      <c r="J151" s="142"/>
      <c r="K151" s="142"/>
      <c r="L151" s="144"/>
    </row>
    <row r="152" spans="1:12" x14ac:dyDescent="0.2">
      <c r="A152" s="14">
        <v>3562803</v>
      </c>
      <c r="B152" s="14">
        <v>73</v>
      </c>
      <c r="C152" s="14" t="s">
        <v>106</v>
      </c>
      <c r="D152" s="14" t="s">
        <v>96</v>
      </c>
      <c r="E152" s="15">
        <v>9754.8397492406293</v>
      </c>
      <c r="F152" s="16">
        <v>18677</v>
      </c>
      <c r="G152" s="17" t="s">
        <v>13</v>
      </c>
      <c r="H152" s="14" t="s">
        <v>16</v>
      </c>
      <c r="J152" s="142"/>
      <c r="K152" s="142"/>
      <c r="L152" s="144"/>
    </row>
    <row r="153" spans="1:12" x14ac:dyDescent="0.2">
      <c r="A153" s="14">
        <v>4281800</v>
      </c>
      <c r="B153" s="14">
        <v>59</v>
      </c>
      <c r="C153" s="14" t="s">
        <v>107</v>
      </c>
      <c r="D153" s="14" t="s">
        <v>99</v>
      </c>
      <c r="E153" s="15">
        <v>3668.7836908061986</v>
      </c>
      <c r="F153" s="16">
        <v>9113</v>
      </c>
      <c r="G153" s="17" t="s">
        <v>12</v>
      </c>
      <c r="H153" s="14" t="s">
        <v>16</v>
      </c>
      <c r="J153" s="142"/>
      <c r="K153" s="142"/>
      <c r="L153" s="144"/>
    </row>
    <row r="154" spans="1:12" x14ac:dyDescent="0.2">
      <c r="A154" s="14">
        <v>8141702</v>
      </c>
      <c r="B154" s="14">
        <v>65</v>
      </c>
      <c r="C154" s="14" t="s">
        <v>106</v>
      </c>
      <c r="D154" s="14" t="s">
        <v>98</v>
      </c>
      <c r="E154" s="15">
        <v>5341.184869913538</v>
      </c>
      <c r="F154" s="16">
        <v>19357</v>
      </c>
      <c r="G154" s="17" t="s">
        <v>12</v>
      </c>
      <c r="H154" s="14" t="s">
        <v>17</v>
      </c>
      <c r="J154" s="142"/>
      <c r="K154" s="142"/>
      <c r="L154" s="144"/>
    </row>
    <row r="155" spans="1:12" x14ac:dyDescent="0.2">
      <c r="A155" s="14">
        <v>5400810</v>
      </c>
      <c r="B155" s="14">
        <v>77</v>
      </c>
      <c r="C155" s="14" t="s">
        <v>107</v>
      </c>
      <c r="D155" s="14" t="s">
        <v>100</v>
      </c>
      <c r="E155" s="15">
        <v>6943.4662843299793</v>
      </c>
      <c r="F155" s="16">
        <v>29220</v>
      </c>
      <c r="G155" s="17" t="s">
        <v>12</v>
      </c>
      <c r="H155" s="14" t="s">
        <v>16</v>
      </c>
      <c r="J155" s="142"/>
      <c r="K155" s="142"/>
      <c r="L155" s="144"/>
    </row>
    <row r="156" spans="1:12" x14ac:dyDescent="0.2">
      <c r="A156" s="14">
        <v>8592566</v>
      </c>
      <c r="B156" s="14">
        <v>64</v>
      </c>
      <c r="C156" s="14" t="s">
        <v>106</v>
      </c>
      <c r="D156" s="14" t="s">
        <v>99</v>
      </c>
      <c r="E156" s="15">
        <v>5254.8061050680972</v>
      </c>
      <c r="F156" s="16">
        <v>16456</v>
      </c>
      <c r="G156" s="17" t="s">
        <v>13</v>
      </c>
      <c r="H156" s="14" t="s">
        <v>16</v>
      </c>
      <c r="J156" s="142"/>
      <c r="K156" s="142"/>
      <c r="L156" s="144"/>
    </row>
    <row r="157" spans="1:12" x14ac:dyDescent="0.2">
      <c r="A157" s="14">
        <v>8316804</v>
      </c>
      <c r="B157" s="14">
        <v>45</v>
      </c>
      <c r="C157" s="14" t="s">
        <v>107</v>
      </c>
      <c r="D157" s="14" t="s">
        <v>96</v>
      </c>
      <c r="E157" s="15">
        <v>3344.3596862605737</v>
      </c>
      <c r="F157" s="16">
        <v>18666</v>
      </c>
      <c r="G157" s="17" t="s">
        <v>13</v>
      </c>
      <c r="H157" s="14" t="s">
        <v>16</v>
      </c>
      <c r="J157" s="142"/>
      <c r="K157" s="142"/>
      <c r="L157" s="144"/>
    </row>
    <row r="158" spans="1:12" x14ac:dyDescent="0.2">
      <c r="A158" s="14">
        <v>4813804</v>
      </c>
      <c r="B158" s="14">
        <v>38</v>
      </c>
      <c r="C158" s="14" t="s">
        <v>107</v>
      </c>
      <c r="D158" s="14" t="s">
        <v>98</v>
      </c>
      <c r="E158" s="15">
        <v>1722.5928489885873</v>
      </c>
      <c r="F158" s="16">
        <v>19324</v>
      </c>
      <c r="G158" s="17" t="s">
        <v>12</v>
      </c>
      <c r="H158" s="14" t="s">
        <v>16</v>
      </c>
      <c r="J158" s="142"/>
      <c r="K158" s="142"/>
      <c r="L158" s="144"/>
    </row>
    <row r="159" spans="1:12" x14ac:dyDescent="0.2">
      <c r="A159" s="14">
        <v>6151532</v>
      </c>
      <c r="B159" s="14">
        <v>21</v>
      </c>
      <c r="C159" s="14" t="s">
        <v>107</v>
      </c>
      <c r="D159" s="14" t="s">
        <v>96</v>
      </c>
      <c r="E159" s="15">
        <v>8311.0546083430272</v>
      </c>
      <c r="F159" s="16">
        <v>9087</v>
      </c>
      <c r="G159" s="17" t="s">
        <v>13</v>
      </c>
      <c r="H159" s="14" t="s">
        <v>16</v>
      </c>
      <c r="J159" s="142"/>
      <c r="K159" s="142"/>
      <c r="L159" s="144"/>
    </row>
    <row r="160" spans="1:12" x14ac:dyDescent="0.2">
      <c r="A160" s="14">
        <v>6262987</v>
      </c>
      <c r="B160" s="14">
        <v>50</v>
      </c>
      <c r="C160" s="14" t="s">
        <v>106</v>
      </c>
      <c r="D160" s="14" t="s">
        <v>108</v>
      </c>
      <c r="E160" s="15">
        <v>8768.8738018241329</v>
      </c>
      <c r="F160" s="16">
        <v>4784</v>
      </c>
      <c r="G160" s="17" t="s">
        <v>12</v>
      </c>
      <c r="H160" s="14" t="s">
        <v>17</v>
      </c>
      <c r="J160" s="142"/>
      <c r="K160" s="142"/>
      <c r="L160" s="144"/>
    </row>
    <row r="161" spans="1:12" x14ac:dyDescent="0.2">
      <c r="A161" s="14">
        <v>8944932</v>
      </c>
      <c r="B161" s="14">
        <v>80</v>
      </c>
      <c r="C161" s="14" t="s">
        <v>107</v>
      </c>
      <c r="D161" s="14" t="s">
        <v>108</v>
      </c>
      <c r="E161" s="15">
        <v>4624.4722626437742</v>
      </c>
      <c r="F161" s="16">
        <v>2567</v>
      </c>
      <c r="G161" s="17" t="s">
        <v>13</v>
      </c>
      <c r="H161" s="14" t="s">
        <v>17</v>
      </c>
      <c r="J161" s="142"/>
      <c r="K161" s="142"/>
      <c r="L161" s="144"/>
    </row>
    <row r="162" spans="1:12" x14ac:dyDescent="0.2">
      <c r="A162" s="14">
        <v>8726240</v>
      </c>
      <c r="B162" s="14">
        <v>58</v>
      </c>
      <c r="C162" s="14" t="s">
        <v>107</v>
      </c>
      <c r="D162" s="14" t="s">
        <v>100</v>
      </c>
      <c r="E162" s="15">
        <v>7144.2183069987695</v>
      </c>
      <c r="F162" s="16">
        <v>26965</v>
      </c>
      <c r="G162" s="17" t="s">
        <v>12</v>
      </c>
      <c r="H162" s="14" t="s">
        <v>16</v>
      </c>
      <c r="J162" s="142"/>
      <c r="K162" s="142"/>
      <c r="L162" s="144"/>
    </row>
    <row r="163" spans="1:12" x14ac:dyDescent="0.2">
      <c r="A163" s="14">
        <v>8332869</v>
      </c>
      <c r="B163" s="14">
        <v>71</v>
      </c>
      <c r="C163" s="14" t="s">
        <v>107</v>
      </c>
      <c r="D163" s="14" t="s">
        <v>108</v>
      </c>
      <c r="E163" s="15">
        <v>1509.2058819868255</v>
      </c>
      <c r="F163" s="16">
        <v>17894</v>
      </c>
      <c r="G163" s="17" t="s">
        <v>13</v>
      </c>
      <c r="H163" s="14" t="s">
        <v>17</v>
      </c>
      <c r="J163" s="142"/>
      <c r="K163" s="142"/>
      <c r="L163" s="144"/>
    </row>
    <row r="164" spans="1:12" x14ac:dyDescent="0.2">
      <c r="A164" s="14">
        <v>7000825</v>
      </c>
      <c r="B164" s="14">
        <v>21</v>
      </c>
      <c r="C164" s="14" t="s">
        <v>106</v>
      </c>
      <c r="D164" s="14" t="s">
        <v>98</v>
      </c>
      <c r="E164" s="15">
        <v>3802.4972304742291</v>
      </c>
      <c r="F164" s="16">
        <v>25842</v>
      </c>
      <c r="G164" s="17" t="s">
        <v>12</v>
      </c>
      <c r="H164" s="14" t="s">
        <v>16</v>
      </c>
      <c r="J164" s="142"/>
      <c r="K164" s="142"/>
      <c r="L164" s="144"/>
    </row>
    <row r="165" spans="1:12" x14ac:dyDescent="0.2">
      <c r="A165" s="14">
        <v>6243621</v>
      </c>
      <c r="B165" s="14">
        <v>38</v>
      </c>
      <c r="C165" s="14" t="s">
        <v>106</v>
      </c>
      <c r="D165" s="14" t="s">
        <v>97</v>
      </c>
      <c r="E165" s="15">
        <v>4811.2985399931376</v>
      </c>
      <c r="F165" s="16">
        <v>18739</v>
      </c>
      <c r="G165" s="17" t="s">
        <v>12</v>
      </c>
      <c r="H165" s="14" t="s">
        <v>16</v>
      </c>
      <c r="J165" s="142"/>
      <c r="K165" s="142"/>
      <c r="L165" s="144"/>
    </row>
    <row r="166" spans="1:12" x14ac:dyDescent="0.2">
      <c r="A166" s="14">
        <v>6079996</v>
      </c>
      <c r="B166" s="14">
        <v>83</v>
      </c>
      <c r="C166" s="14" t="s">
        <v>107</v>
      </c>
      <c r="D166" s="14" t="s">
        <v>100</v>
      </c>
      <c r="E166" s="15">
        <v>1102.6563416661563</v>
      </c>
      <c r="F166" s="16">
        <v>6535</v>
      </c>
      <c r="G166" s="17" t="s">
        <v>12</v>
      </c>
      <c r="H166" s="14" t="s">
        <v>16</v>
      </c>
      <c r="J166" s="142"/>
      <c r="K166" s="142"/>
      <c r="L166" s="144"/>
    </row>
    <row r="167" spans="1:12" x14ac:dyDescent="0.2">
      <c r="A167" s="14">
        <v>6596461</v>
      </c>
      <c r="B167" s="14">
        <v>16</v>
      </c>
      <c r="C167" s="14" t="s">
        <v>107</v>
      </c>
      <c r="D167" s="14" t="s">
        <v>99</v>
      </c>
      <c r="E167" s="15">
        <v>7808.8646229293627</v>
      </c>
      <c r="F167" s="16">
        <v>9462</v>
      </c>
      <c r="G167" s="17" t="s">
        <v>13</v>
      </c>
      <c r="H167" s="14" t="s">
        <v>16</v>
      </c>
      <c r="J167" s="142"/>
      <c r="K167" s="142"/>
      <c r="L167" s="144"/>
    </row>
    <row r="168" spans="1:12" x14ac:dyDescent="0.2">
      <c r="A168" s="14">
        <v>7233239</v>
      </c>
      <c r="B168" s="14">
        <v>85</v>
      </c>
      <c r="C168" s="14" t="s">
        <v>106</v>
      </c>
      <c r="D168" s="14" t="s">
        <v>99</v>
      </c>
      <c r="E168" s="15">
        <v>2940.4404554425792</v>
      </c>
      <c r="F168" s="16">
        <v>16258</v>
      </c>
      <c r="G168" s="17" t="s">
        <v>13</v>
      </c>
      <c r="H168" s="14" t="s">
        <v>17</v>
      </c>
      <c r="J168" s="142"/>
      <c r="K168" s="142"/>
      <c r="L168" s="144"/>
    </row>
    <row r="169" spans="1:12" x14ac:dyDescent="0.2">
      <c r="A169" s="14">
        <v>9910707</v>
      </c>
      <c r="B169" s="14">
        <v>21</v>
      </c>
      <c r="C169" s="14" t="s">
        <v>106</v>
      </c>
      <c r="D169" s="14" t="s">
        <v>100</v>
      </c>
      <c r="E169" s="15">
        <v>3234.7770965420846</v>
      </c>
      <c r="F169" s="16">
        <v>17156</v>
      </c>
      <c r="G169" s="17" t="s">
        <v>13</v>
      </c>
      <c r="H169" s="14" t="s">
        <v>16</v>
      </c>
      <c r="J169" s="142"/>
      <c r="K169" s="142"/>
      <c r="L169" s="144"/>
    </row>
    <row r="170" spans="1:12" x14ac:dyDescent="0.2">
      <c r="A170" s="14">
        <v>3406680</v>
      </c>
      <c r="B170" s="14">
        <v>68</v>
      </c>
      <c r="C170" s="14" t="s">
        <v>106</v>
      </c>
      <c r="D170" s="14" t="s">
        <v>99</v>
      </c>
      <c r="E170" s="15">
        <v>3038.9724014530429</v>
      </c>
      <c r="F170" s="16">
        <v>12576</v>
      </c>
      <c r="G170" s="17" t="s">
        <v>12</v>
      </c>
      <c r="H170" s="14" t="s">
        <v>17</v>
      </c>
      <c r="J170" s="142"/>
      <c r="K170" s="142"/>
      <c r="L170" s="144"/>
    </row>
    <row r="171" spans="1:12" x14ac:dyDescent="0.2">
      <c r="A171" s="14">
        <v>9704680</v>
      </c>
      <c r="B171" s="14">
        <v>76</v>
      </c>
      <c r="C171" s="14" t="s">
        <v>107</v>
      </c>
      <c r="D171" s="14" t="s">
        <v>96</v>
      </c>
      <c r="E171" s="15">
        <v>3052.3178390292264</v>
      </c>
      <c r="F171" s="16">
        <v>12068</v>
      </c>
      <c r="G171" s="17" t="s">
        <v>13</v>
      </c>
      <c r="H171" s="14" t="s">
        <v>16</v>
      </c>
      <c r="J171" s="142"/>
      <c r="K171" s="142"/>
      <c r="L171" s="144"/>
    </row>
    <row r="172" spans="1:12" x14ac:dyDescent="0.2">
      <c r="A172" s="14">
        <v>9537986</v>
      </c>
      <c r="B172" s="14">
        <v>54</v>
      </c>
      <c r="C172" s="14" t="s">
        <v>106</v>
      </c>
      <c r="D172" s="14" t="s">
        <v>108</v>
      </c>
      <c r="E172" s="15">
        <v>9421.5187752437068</v>
      </c>
      <c r="F172" s="16">
        <v>28915</v>
      </c>
      <c r="G172" s="17" t="s">
        <v>13</v>
      </c>
      <c r="H172" s="14" t="s">
        <v>16</v>
      </c>
      <c r="J172" s="142"/>
      <c r="K172" s="142"/>
      <c r="L172" s="144"/>
    </row>
    <row r="173" spans="1:12" x14ac:dyDescent="0.2">
      <c r="A173" s="14">
        <v>7729878</v>
      </c>
      <c r="B173" s="14">
        <v>21</v>
      </c>
      <c r="C173" s="14" t="s">
        <v>107</v>
      </c>
      <c r="D173" s="14" t="s">
        <v>108</v>
      </c>
      <c r="E173" s="15">
        <v>1741.2449128116775</v>
      </c>
      <c r="F173" s="16">
        <v>20395</v>
      </c>
      <c r="G173" s="17" t="s">
        <v>13</v>
      </c>
      <c r="H173" s="14" t="s">
        <v>16</v>
      </c>
      <c r="J173" s="142"/>
      <c r="K173" s="142"/>
      <c r="L173" s="144"/>
    </row>
    <row r="174" spans="1:12" x14ac:dyDescent="0.2">
      <c r="A174" s="14">
        <v>1674824</v>
      </c>
      <c r="B174" s="14">
        <v>55</v>
      </c>
      <c r="C174" s="14" t="s">
        <v>107</v>
      </c>
      <c r="D174" s="14" t="s">
        <v>100</v>
      </c>
      <c r="E174" s="15">
        <v>3470.6990594835283</v>
      </c>
      <c r="F174" s="16">
        <v>24453</v>
      </c>
      <c r="G174" s="17" t="s">
        <v>12</v>
      </c>
      <c r="H174" s="14" t="s">
        <v>17</v>
      </c>
      <c r="J174" s="142"/>
      <c r="K174" s="142"/>
      <c r="L174" s="144"/>
    </row>
    <row r="175" spans="1:12" x14ac:dyDescent="0.2">
      <c r="A175" s="14">
        <v>4045688</v>
      </c>
      <c r="B175" s="14">
        <v>37</v>
      </c>
      <c r="C175" s="14" t="s">
        <v>106</v>
      </c>
      <c r="D175" s="14" t="s">
        <v>100</v>
      </c>
      <c r="E175" s="15">
        <v>3358.7972874017937</v>
      </c>
      <c r="F175" s="16">
        <v>8875</v>
      </c>
      <c r="G175" s="17" t="s">
        <v>13</v>
      </c>
      <c r="H175" s="14" t="s">
        <v>16</v>
      </c>
      <c r="J175" s="142"/>
      <c r="K175" s="142"/>
      <c r="L175" s="144"/>
    </row>
    <row r="176" spans="1:12" x14ac:dyDescent="0.2">
      <c r="A176" s="14">
        <v>7864900</v>
      </c>
      <c r="B176" s="14">
        <v>82</v>
      </c>
      <c r="C176" s="14" t="s">
        <v>106</v>
      </c>
      <c r="D176" s="14" t="s">
        <v>98</v>
      </c>
      <c r="E176" s="15">
        <v>5689.7927802746954</v>
      </c>
      <c r="F176" s="16">
        <v>24286</v>
      </c>
      <c r="G176" s="17" t="s">
        <v>11</v>
      </c>
      <c r="H176" s="14" t="s">
        <v>16</v>
      </c>
      <c r="J176" s="142"/>
      <c r="K176" s="142"/>
      <c r="L176" s="144"/>
    </row>
    <row r="177" spans="1:12" x14ac:dyDescent="0.2">
      <c r="A177" s="14">
        <v>6918503</v>
      </c>
      <c r="B177" s="14">
        <v>36</v>
      </c>
      <c r="C177" s="14" t="s">
        <v>107</v>
      </c>
      <c r="D177" s="14" t="s">
        <v>100</v>
      </c>
      <c r="E177" s="15">
        <v>5671.6411454240761</v>
      </c>
      <c r="F177" s="16">
        <v>28484</v>
      </c>
      <c r="G177" s="17" t="s">
        <v>13</v>
      </c>
      <c r="H177" s="14" t="s">
        <v>16</v>
      </c>
      <c r="J177" s="142"/>
      <c r="K177" s="142"/>
      <c r="L177" s="144"/>
    </row>
    <row r="178" spans="1:12" x14ac:dyDescent="0.2">
      <c r="A178" s="14">
        <v>1873009</v>
      </c>
      <c r="B178" s="14">
        <v>79</v>
      </c>
      <c r="C178" s="14" t="s">
        <v>107</v>
      </c>
      <c r="D178" s="14" t="s">
        <v>97</v>
      </c>
      <c r="E178" s="15">
        <v>9118.0312695753528</v>
      </c>
      <c r="F178" s="16">
        <v>20358</v>
      </c>
      <c r="G178" s="17" t="s">
        <v>13</v>
      </c>
      <c r="H178" s="14" t="s">
        <v>16</v>
      </c>
      <c r="J178" s="142"/>
      <c r="K178" s="142"/>
      <c r="L178" s="144"/>
    </row>
    <row r="179" spans="1:12" x14ac:dyDescent="0.2">
      <c r="A179" s="14">
        <v>5576274</v>
      </c>
      <c r="B179" s="14">
        <v>27</v>
      </c>
      <c r="C179" s="14" t="s">
        <v>107</v>
      </c>
      <c r="D179" s="14" t="s">
        <v>99</v>
      </c>
      <c r="E179" s="15">
        <v>6433.9779131891182</v>
      </c>
      <c r="F179" s="16">
        <v>7403</v>
      </c>
      <c r="G179" s="17" t="s">
        <v>13</v>
      </c>
      <c r="H179" s="14" t="s">
        <v>16</v>
      </c>
      <c r="J179" s="142"/>
      <c r="K179" s="142"/>
      <c r="L179" s="144"/>
    </row>
    <row r="180" spans="1:12" x14ac:dyDescent="0.2">
      <c r="A180" s="14">
        <v>7758224</v>
      </c>
      <c r="B180" s="14">
        <v>71</v>
      </c>
      <c r="C180" s="14" t="s">
        <v>107</v>
      </c>
      <c r="D180" s="14" t="s">
        <v>108</v>
      </c>
      <c r="E180" s="15">
        <v>9812.1994144303335</v>
      </c>
      <c r="F180" s="16">
        <v>18767</v>
      </c>
      <c r="G180" s="17" t="s">
        <v>13</v>
      </c>
      <c r="H180" s="14" t="s">
        <v>16</v>
      </c>
      <c r="J180" s="142"/>
      <c r="K180" s="142"/>
      <c r="L180" s="144"/>
    </row>
    <row r="181" spans="1:12" x14ac:dyDescent="0.2">
      <c r="A181" s="14">
        <v>6818097</v>
      </c>
      <c r="B181" s="14">
        <v>82</v>
      </c>
      <c r="C181" s="14" t="s">
        <v>106</v>
      </c>
      <c r="D181" s="14" t="s">
        <v>97</v>
      </c>
      <c r="E181" s="15">
        <v>7410.0286045361636</v>
      </c>
      <c r="F181" s="16">
        <v>12172</v>
      </c>
      <c r="G181" s="17" t="s">
        <v>13</v>
      </c>
      <c r="H181" s="14" t="s">
        <v>17</v>
      </c>
      <c r="J181" s="142"/>
      <c r="K181" s="142"/>
      <c r="L181" s="144"/>
    </row>
    <row r="182" spans="1:12" x14ac:dyDescent="0.2">
      <c r="A182" s="14">
        <v>8925202</v>
      </c>
      <c r="B182" s="14">
        <v>29</v>
      </c>
      <c r="C182" s="14" t="s">
        <v>106</v>
      </c>
      <c r="D182" s="14" t="s">
        <v>98</v>
      </c>
      <c r="E182" s="15">
        <v>993.94378737700015</v>
      </c>
      <c r="F182" s="16">
        <v>20811</v>
      </c>
      <c r="G182" s="17" t="s">
        <v>11</v>
      </c>
      <c r="H182" s="14" t="s">
        <v>16</v>
      </c>
      <c r="J182" s="142"/>
      <c r="K182" s="142"/>
      <c r="L182" s="144"/>
    </row>
    <row r="183" spans="1:12" x14ac:dyDescent="0.2">
      <c r="A183" s="14">
        <v>9533036</v>
      </c>
      <c r="B183" s="14">
        <v>34</v>
      </c>
      <c r="C183" s="14" t="s">
        <v>107</v>
      </c>
      <c r="D183" s="14" t="s">
        <v>108</v>
      </c>
      <c r="E183" s="15">
        <v>8849.5740296215299</v>
      </c>
      <c r="F183" s="16">
        <v>29064</v>
      </c>
      <c r="G183" s="17" t="s">
        <v>13</v>
      </c>
      <c r="H183" s="14" t="s">
        <v>17</v>
      </c>
      <c r="J183" s="142"/>
      <c r="K183" s="142"/>
      <c r="L183" s="144"/>
    </row>
    <row r="184" spans="1:12" x14ac:dyDescent="0.2">
      <c r="A184" s="14">
        <v>9901017</v>
      </c>
      <c r="B184" s="14">
        <v>76</v>
      </c>
      <c r="C184" s="14" t="s">
        <v>106</v>
      </c>
      <c r="D184" s="14" t="s">
        <v>108</v>
      </c>
      <c r="E184" s="15">
        <v>1188.9177000888612</v>
      </c>
      <c r="F184" s="16">
        <v>21125</v>
      </c>
      <c r="G184" s="17" t="s">
        <v>13</v>
      </c>
      <c r="H184" s="14" t="s">
        <v>16</v>
      </c>
    </row>
    <row r="185" spans="1:12" x14ac:dyDescent="0.2">
      <c r="A185" s="14">
        <v>1554156</v>
      </c>
      <c r="B185" s="14">
        <v>79</v>
      </c>
      <c r="C185" s="14" t="s">
        <v>107</v>
      </c>
      <c r="D185" s="14" t="s">
        <v>96</v>
      </c>
      <c r="E185" s="15">
        <v>9128.048560145091</v>
      </c>
      <c r="F185" s="16">
        <v>23258</v>
      </c>
      <c r="G185" s="17" t="s">
        <v>12</v>
      </c>
      <c r="H185" s="14" t="s">
        <v>16</v>
      </c>
    </row>
    <row r="186" spans="1:12" x14ac:dyDescent="0.2">
      <c r="A186" s="14">
        <v>3474052</v>
      </c>
      <c r="B186" s="14">
        <v>71</v>
      </c>
      <c r="C186" s="14" t="s">
        <v>106</v>
      </c>
      <c r="D186" s="14" t="s">
        <v>98</v>
      </c>
      <c r="E186" s="15">
        <v>7312.8970060100564</v>
      </c>
      <c r="F186" s="16">
        <v>24740</v>
      </c>
      <c r="G186" s="17" t="s">
        <v>11</v>
      </c>
      <c r="H186" s="14" t="s">
        <v>17</v>
      </c>
    </row>
    <row r="187" spans="1:12" x14ac:dyDescent="0.2">
      <c r="A187" s="14">
        <v>9461830</v>
      </c>
      <c r="B187" s="14">
        <v>78</v>
      </c>
      <c r="C187" s="14" t="s">
        <v>107</v>
      </c>
      <c r="D187" s="14" t="s">
        <v>100</v>
      </c>
      <c r="E187" s="15">
        <v>6806.7975737928718</v>
      </c>
      <c r="F187" s="16">
        <v>24437</v>
      </c>
      <c r="G187" s="17" t="s">
        <v>11</v>
      </c>
      <c r="H187" s="14" t="s">
        <v>16</v>
      </c>
    </row>
    <row r="188" spans="1:12" x14ac:dyDescent="0.2">
      <c r="A188" s="14">
        <v>7062489</v>
      </c>
      <c r="B188" s="14">
        <v>69</v>
      </c>
      <c r="C188" s="14" t="s">
        <v>107</v>
      </c>
      <c r="D188" s="14" t="s">
        <v>98</v>
      </c>
      <c r="E188" s="15">
        <v>4718.2894583388725</v>
      </c>
      <c r="F188" s="16">
        <v>3417</v>
      </c>
      <c r="G188" s="17" t="s">
        <v>11</v>
      </c>
      <c r="H188" s="14" t="s">
        <v>16</v>
      </c>
    </row>
    <row r="189" spans="1:12" x14ac:dyDescent="0.2">
      <c r="A189" s="14">
        <v>3361459</v>
      </c>
      <c r="B189" s="14">
        <v>83</v>
      </c>
      <c r="C189" s="14" t="s">
        <v>106</v>
      </c>
      <c r="D189" s="14" t="s">
        <v>100</v>
      </c>
      <c r="E189" s="15">
        <v>1121.3257772995157</v>
      </c>
      <c r="F189" s="16">
        <v>25028</v>
      </c>
      <c r="G189" s="17" t="s">
        <v>12</v>
      </c>
      <c r="H189" s="14" t="s">
        <v>17</v>
      </c>
    </row>
    <row r="190" spans="1:12" x14ac:dyDescent="0.2">
      <c r="A190" s="14">
        <v>2993839</v>
      </c>
      <c r="B190" s="14">
        <v>31</v>
      </c>
      <c r="C190" s="14" t="s">
        <v>107</v>
      </c>
      <c r="D190" s="14" t="s">
        <v>96</v>
      </c>
      <c r="E190" s="15">
        <v>2067.0529247698473</v>
      </c>
      <c r="F190" s="16">
        <v>9653</v>
      </c>
      <c r="G190" s="17" t="s">
        <v>13</v>
      </c>
      <c r="H190" s="14" t="s">
        <v>16</v>
      </c>
    </row>
    <row r="191" spans="1:12" x14ac:dyDescent="0.2">
      <c r="A191" s="14">
        <v>4802037</v>
      </c>
      <c r="B191" s="14">
        <v>51</v>
      </c>
      <c r="C191" s="14" t="s">
        <v>106</v>
      </c>
      <c r="D191" s="14" t="s">
        <v>97</v>
      </c>
      <c r="E191" s="15">
        <v>3273.7718368943351</v>
      </c>
      <c r="F191" s="16">
        <v>22827</v>
      </c>
      <c r="G191" s="17" t="s">
        <v>13</v>
      </c>
      <c r="H191" s="14" t="s">
        <v>16</v>
      </c>
    </row>
    <row r="192" spans="1:12" x14ac:dyDescent="0.2">
      <c r="A192" s="14">
        <v>9269401</v>
      </c>
      <c r="B192" s="14">
        <v>36</v>
      </c>
      <c r="C192" s="14" t="s">
        <v>106</v>
      </c>
      <c r="D192" s="14" t="s">
        <v>100</v>
      </c>
      <c r="E192" s="15">
        <v>9789.1455379377112</v>
      </c>
      <c r="F192" s="16">
        <v>3601</v>
      </c>
      <c r="G192" s="17" t="s">
        <v>13</v>
      </c>
      <c r="H192" s="14" t="s">
        <v>16</v>
      </c>
    </row>
    <row r="193" spans="1:8" x14ac:dyDescent="0.2">
      <c r="A193" s="14">
        <v>7346609</v>
      </c>
      <c r="B193" s="14">
        <v>61</v>
      </c>
      <c r="C193" s="14" t="s">
        <v>107</v>
      </c>
      <c r="D193" s="14" t="s">
        <v>98</v>
      </c>
      <c r="E193" s="15">
        <v>3137.3172598285028</v>
      </c>
      <c r="F193" s="16">
        <v>21078</v>
      </c>
      <c r="G193" s="17" t="s">
        <v>12</v>
      </c>
      <c r="H193" s="14" t="s">
        <v>16</v>
      </c>
    </row>
    <row r="194" spans="1:8" x14ac:dyDescent="0.2">
      <c r="A194" s="14">
        <v>8382199</v>
      </c>
      <c r="B194" s="14">
        <v>71</v>
      </c>
      <c r="C194" s="14" t="s">
        <v>107</v>
      </c>
      <c r="D194" s="14" t="s">
        <v>99</v>
      </c>
      <c r="E194" s="15">
        <v>2717.7454361678174</v>
      </c>
      <c r="F194" s="16">
        <v>14229</v>
      </c>
      <c r="G194" s="17" t="s">
        <v>13</v>
      </c>
      <c r="H194" s="14" t="s">
        <v>16</v>
      </c>
    </row>
    <row r="195" spans="1:8" x14ac:dyDescent="0.2">
      <c r="A195" s="14">
        <v>9759662</v>
      </c>
      <c r="B195" s="14">
        <v>63</v>
      </c>
      <c r="C195" s="14" t="s">
        <v>107</v>
      </c>
      <c r="D195" s="14" t="s">
        <v>108</v>
      </c>
      <c r="E195" s="15">
        <v>3463.2754427460677</v>
      </c>
      <c r="F195" s="16">
        <v>4134</v>
      </c>
      <c r="G195" s="17" t="s">
        <v>12</v>
      </c>
      <c r="H195" s="14" t="s">
        <v>17</v>
      </c>
    </row>
    <row r="196" spans="1:8" x14ac:dyDescent="0.2">
      <c r="A196" s="14">
        <v>4147958</v>
      </c>
      <c r="B196" s="14">
        <v>43</v>
      </c>
      <c r="C196" s="14" t="s">
        <v>107</v>
      </c>
      <c r="D196" s="14" t="s">
        <v>98</v>
      </c>
      <c r="E196" s="15">
        <v>8753.2037530672878</v>
      </c>
      <c r="F196" s="16">
        <v>11759</v>
      </c>
      <c r="G196" s="17" t="s">
        <v>12</v>
      </c>
      <c r="H196" s="14" t="s">
        <v>16</v>
      </c>
    </row>
    <row r="197" spans="1:8" x14ac:dyDescent="0.2">
      <c r="A197" s="14">
        <v>9549470</v>
      </c>
      <c r="B197" s="14">
        <v>56</v>
      </c>
      <c r="C197" s="14" t="s">
        <v>106</v>
      </c>
      <c r="D197" s="14" t="s">
        <v>98</v>
      </c>
      <c r="E197" s="15">
        <v>8628.7587977577423</v>
      </c>
      <c r="F197" s="16">
        <v>18194</v>
      </c>
      <c r="G197" s="17" t="s">
        <v>12</v>
      </c>
      <c r="H197" s="14" t="s">
        <v>16</v>
      </c>
    </row>
    <row r="198" spans="1:8" x14ac:dyDescent="0.2">
      <c r="A198" s="14">
        <v>3516399</v>
      </c>
      <c r="B198" s="14">
        <v>37</v>
      </c>
      <c r="C198" s="14" t="s">
        <v>106</v>
      </c>
      <c r="D198" s="14" t="s">
        <v>98</v>
      </c>
      <c r="E198" s="15">
        <v>5916.7462091096477</v>
      </c>
      <c r="F198" s="16">
        <v>11478</v>
      </c>
      <c r="G198" s="17" t="s">
        <v>13</v>
      </c>
      <c r="H198" s="14" t="s">
        <v>16</v>
      </c>
    </row>
    <row r="199" spans="1:8" x14ac:dyDescent="0.2">
      <c r="A199" s="14">
        <v>9684760</v>
      </c>
      <c r="B199" s="14">
        <v>33</v>
      </c>
      <c r="C199" s="14" t="s">
        <v>107</v>
      </c>
      <c r="D199" s="14" t="s">
        <v>97</v>
      </c>
      <c r="E199" s="15">
        <v>794.74898742885398</v>
      </c>
      <c r="F199" s="16">
        <v>19934</v>
      </c>
      <c r="G199" s="17" t="s">
        <v>13</v>
      </c>
      <c r="H199" s="14" t="s">
        <v>16</v>
      </c>
    </row>
    <row r="200" spans="1:8" x14ac:dyDescent="0.2">
      <c r="A200" s="14">
        <v>8335480</v>
      </c>
      <c r="B200" s="14">
        <v>71</v>
      </c>
      <c r="C200" s="14" t="s">
        <v>106</v>
      </c>
      <c r="D200" s="14" t="s">
        <v>98</v>
      </c>
      <c r="E200" s="15">
        <v>4299.1183855434529</v>
      </c>
      <c r="F200" s="16">
        <v>22877</v>
      </c>
      <c r="G200" s="17" t="s">
        <v>12</v>
      </c>
      <c r="H200" s="14" t="s">
        <v>16</v>
      </c>
    </row>
    <row r="201" spans="1:8" x14ac:dyDescent="0.2">
      <c r="A201" s="14">
        <v>8522500</v>
      </c>
      <c r="B201" s="14">
        <v>63</v>
      </c>
      <c r="C201" s="14" t="s">
        <v>107</v>
      </c>
      <c r="D201" s="14" t="s">
        <v>97</v>
      </c>
      <c r="E201" s="15">
        <v>6400.0232456406866</v>
      </c>
      <c r="F201" s="16">
        <v>14439</v>
      </c>
      <c r="G201" s="17" t="s">
        <v>11</v>
      </c>
      <c r="H201" s="14" t="s">
        <v>16</v>
      </c>
    </row>
    <row r="202" spans="1:8" x14ac:dyDescent="0.2">
      <c r="A202" s="14">
        <v>3850549</v>
      </c>
      <c r="B202" s="14">
        <v>23</v>
      </c>
      <c r="C202" s="14" t="s">
        <v>107</v>
      </c>
      <c r="D202" s="14" t="s">
        <v>108</v>
      </c>
      <c r="E202" s="15">
        <v>9461.2786821706723</v>
      </c>
      <c r="F202" s="16">
        <v>17018</v>
      </c>
      <c r="G202" s="17" t="s">
        <v>13</v>
      </c>
      <c r="H202" s="14" t="s">
        <v>16</v>
      </c>
    </row>
    <row r="203" spans="1:8" x14ac:dyDescent="0.2">
      <c r="A203" s="14">
        <v>5502923</v>
      </c>
      <c r="B203" s="14">
        <v>57</v>
      </c>
      <c r="C203" s="14" t="s">
        <v>107</v>
      </c>
      <c r="D203" s="14" t="s">
        <v>97</v>
      </c>
      <c r="E203" s="15">
        <v>9954.3167469188429</v>
      </c>
      <c r="F203" s="16">
        <v>3079</v>
      </c>
      <c r="G203" s="17" t="s">
        <v>13</v>
      </c>
      <c r="H203" s="14" t="s">
        <v>16</v>
      </c>
    </row>
    <row r="204" spans="1:8" x14ac:dyDescent="0.2">
      <c r="A204" s="14">
        <v>9032598</v>
      </c>
      <c r="B204" s="14">
        <v>62</v>
      </c>
      <c r="C204" s="14" t="s">
        <v>107</v>
      </c>
      <c r="D204" s="14" t="s">
        <v>98</v>
      </c>
      <c r="E204" s="15">
        <v>5604.1837626152892</v>
      </c>
      <c r="F204" s="16">
        <v>16095</v>
      </c>
      <c r="G204" s="17" t="s">
        <v>12</v>
      </c>
      <c r="H204" s="14" t="s">
        <v>16</v>
      </c>
    </row>
    <row r="205" spans="1:8" x14ac:dyDescent="0.2">
      <c r="A205" s="14">
        <v>6643841</v>
      </c>
      <c r="B205" s="14">
        <v>54</v>
      </c>
      <c r="C205" s="14" t="s">
        <v>107</v>
      </c>
      <c r="D205" s="14" t="s">
        <v>98</v>
      </c>
      <c r="E205" s="15">
        <v>4448.8536318149554</v>
      </c>
      <c r="F205" s="16">
        <v>28946</v>
      </c>
      <c r="G205" s="17" t="s">
        <v>13</v>
      </c>
      <c r="H205" s="14" t="s">
        <v>17</v>
      </c>
    </row>
    <row r="206" spans="1:8" x14ac:dyDescent="0.2">
      <c r="A206" s="14">
        <v>9666535</v>
      </c>
      <c r="B206" s="14">
        <v>25</v>
      </c>
      <c r="C206" s="14" t="s">
        <v>106</v>
      </c>
      <c r="D206" s="14" t="s">
        <v>97</v>
      </c>
      <c r="E206" s="15">
        <v>1790.2262379312779</v>
      </c>
      <c r="F206" s="16">
        <v>11193</v>
      </c>
      <c r="G206" s="17" t="s">
        <v>13</v>
      </c>
      <c r="H206" s="14" t="s">
        <v>16</v>
      </c>
    </row>
    <row r="207" spans="1:8" x14ac:dyDescent="0.2">
      <c r="A207" s="14">
        <v>6017546</v>
      </c>
      <c r="B207" s="14">
        <v>49</v>
      </c>
      <c r="C207" s="14" t="s">
        <v>107</v>
      </c>
      <c r="D207" s="14" t="s">
        <v>96</v>
      </c>
      <c r="E207" s="15">
        <v>9863.9536746973063</v>
      </c>
      <c r="F207" s="16">
        <v>5733</v>
      </c>
      <c r="G207" s="17" t="s">
        <v>13</v>
      </c>
      <c r="H207" s="14" t="s">
        <v>17</v>
      </c>
    </row>
    <row r="208" spans="1:8" x14ac:dyDescent="0.2">
      <c r="A208" s="14">
        <v>2859253</v>
      </c>
      <c r="B208" s="14">
        <v>20</v>
      </c>
      <c r="C208" s="14" t="s">
        <v>107</v>
      </c>
      <c r="D208" s="14" t="s">
        <v>100</v>
      </c>
      <c r="E208" s="15">
        <v>6039.135137987314</v>
      </c>
      <c r="F208" s="16">
        <v>20234</v>
      </c>
      <c r="G208" s="17" t="s">
        <v>12</v>
      </c>
      <c r="H208" s="14" t="s">
        <v>17</v>
      </c>
    </row>
    <row r="209" spans="1:8" x14ac:dyDescent="0.2">
      <c r="A209" s="14">
        <v>6992248</v>
      </c>
      <c r="B209" s="14">
        <v>26</v>
      </c>
      <c r="C209" s="14" t="s">
        <v>107</v>
      </c>
      <c r="D209" s="14" t="s">
        <v>99</v>
      </c>
      <c r="E209" s="15">
        <v>6115.7100342062304</v>
      </c>
      <c r="F209" s="16">
        <v>26092</v>
      </c>
      <c r="G209" s="17" t="s">
        <v>13</v>
      </c>
      <c r="H209" s="14" t="s">
        <v>16</v>
      </c>
    </row>
    <row r="210" spans="1:8" x14ac:dyDescent="0.2">
      <c r="A210" s="14">
        <v>4482708</v>
      </c>
      <c r="B210" s="14">
        <v>24</v>
      </c>
      <c r="C210" s="14" t="s">
        <v>107</v>
      </c>
      <c r="D210" s="14" t="s">
        <v>97</v>
      </c>
      <c r="E210" s="15">
        <v>4084.9325615956027</v>
      </c>
      <c r="F210" s="16">
        <v>20318</v>
      </c>
      <c r="G210" s="17" t="s">
        <v>13</v>
      </c>
      <c r="H210" s="14" t="s">
        <v>16</v>
      </c>
    </row>
    <row r="211" spans="1:8" x14ac:dyDescent="0.2">
      <c r="A211" s="14">
        <v>9007070</v>
      </c>
      <c r="B211" s="14">
        <v>82</v>
      </c>
      <c r="C211" s="14" t="s">
        <v>107</v>
      </c>
      <c r="D211" s="14" t="s">
        <v>108</v>
      </c>
      <c r="E211" s="15">
        <v>774.43599083990591</v>
      </c>
      <c r="F211" s="16">
        <v>24983</v>
      </c>
      <c r="G211" s="17" t="s">
        <v>11</v>
      </c>
      <c r="H211" s="14" t="s">
        <v>16</v>
      </c>
    </row>
    <row r="212" spans="1:8" x14ac:dyDescent="0.2">
      <c r="A212" s="14">
        <v>9316522</v>
      </c>
      <c r="B212" s="14">
        <v>85</v>
      </c>
      <c r="C212" s="14" t="s">
        <v>106</v>
      </c>
      <c r="D212" s="14" t="s">
        <v>99</v>
      </c>
      <c r="E212" s="15">
        <v>4779.6575608975445</v>
      </c>
      <c r="F212" s="16">
        <v>28772</v>
      </c>
      <c r="G212" s="17" t="s">
        <v>13</v>
      </c>
      <c r="H212" s="14" t="s">
        <v>16</v>
      </c>
    </row>
    <row r="213" spans="1:8" x14ac:dyDescent="0.2">
      <c r="A213" s="14">
        <v>6461750</v>
      </c>
      <c r="B213" s="14">
        <v>51</v>
      </c>
      <c r="C213" s="14" t="s">
        <v>107</v>
      </c>
      <c r="D213" s="14" t="s">
        <v>97</v>
      </c>
      <c r="E213" s="15">
        <v>4798.1227748957099</v>
      </c>
      <c r="F213" s="16">
        <v>22288</v>
      </c>
      <c r="G213" s="17" t="s">
        <v>13</v>
      </c>
      <c r="H213" s="14" t="s">
        <v>17</v>
      </c>
    </row>
    <row r="214" spans="1:8" x14ac:dyDescent="0.2">
      <c r="A214" s="14">
        <v>2028606</v>
      </c>
      <c r="B214" s="14">
        <v>47</v>
      </c>
      <c r="C214" s="14" t="s">
        <v>106</v>
      </c>
      <c r="D214" s="14" t="s">
        <v>98</v>
      </c>
      <c r="E214" s="15">
        <v>6973.0147553771612</v>
      </c>
      <c r="F214" s="16">
        <v>5802</v>
      </c>
      <c r="G214" s="17" t="s">
        <v>13</v>
      </c>
      <c r="H214" s="14" t="s">
        <v>16</v>
      </c>
    </row>
    <row r="215" spans="1:8" x14ac:dyDescent="0.2">
      <c r="A215" s="14">
        <v>9604091</v>
      </c>
      <c r="B215" s="14">
        <v>52</v>
      </c>
      <c r="C215" s="14" t="s">
        <v>107</v>
      </c>
      <c r="D215" s="14" t="s">
        <v>96</v>
      </c>
      <c r="E215" s="15">
        <v>7767.303351718765</v>
      </c>
      <c r="F215" s="16">
        <v>27211</v>
      </c>
      <c r="G215" s="17" t="s">
        <v>11</v>
      </c>
      <c r="H215" s="14" t="s">
        <v>17</v>
      </c>
    </row>
    <row r="216" spans="1:8" x14ac:dyDescent="0.2">
      <c r="A216" s="14">
        <v>2576552</v>
      </c>
      <c r="B216" s="14">
        <v>60</v>
      </c>
      <c r="C216" s="14" t="s">
        <v>106</v>
      </c>
      <c r="D216" s="14" t="s">
        <v>98</v>
      </c>
      <c r="E216" s="15">
        <v>8022.9891111650086</v>
      </c>
      <c r="F216" s="16">
        <v>7271</v>
      </c>
      <c r="G216" s="17" t="s">
        <v>13</v>
      </c>
      <c r="H216" s="14" t="s">
        <v>17</v>
      </c>
    </row>
    <row r="217" spans="1:8" x14ac:dyDescent="0.2">
      <c r="A217" s="14">
        <v>3336336</v>
      </c>
      <c r="B217" s="14">
        <v>69</v>
      </c>
      <c r="C217" s="14" t="s">
        <v>107</v>
      </c>
      <c r="D217" s="14" t="s">
        <v>100</v>
      </c>
      <c r="E217" s="15">
        <v>5252.3756468899792</v>
      </c>
      <c r="F217" s="16">
        <v>19166</v>
      </c>
      <c r="G217" s="17" t="s">
        <v>12</v>
      </c>
      <c r="H217" s="14" t="s">
        <v>16</v>
      </c>
    </row>
    <row r="218" spans="1:8" x14ac:dyDescent="0.2">
      <c r="A218" s="14">
        <v>6821828</v>
      </c>
      <c r="B218" s="14">
        <v>81</v>
      </c>
      <c r="C218" s="14" t="s">
        <v>107</v>
      </c>
      <c r="D218" s="14" t="s">
        <v>100</v>
      </c>
      <c r="E218" s="15">
        <v>4552.2443364949186</v>
      </c>
      <c r="F218" s="16">
        <v>29643</v>
      </c>
      <c r="G218" s="17" t="s">
        <v>12</v>
      </c>
      <c r="H218" s="14" t="s">
        <v>17</v>
      </c>
    </row>
    <row r="219" spans="1:8" x14ac:dyDescent="0.2">
      <c r="A219" s="14">
        <v>9655260</v>
      </c>
      <c r="B219" s="14">
        <v>47</v>
      </c>
      <c r="C219" s="14" t="s">
        <v>107</v>
      </c>
      <c r="D219" s="14" t="s">
        <v>97</v>
      </c>
      <c r="E219" s="15">
        <v>3362.3321844742313</v>
      </c>
      <c r="F219" s="16">
        <v>23969</v>
      </c>
      <c r="G219" s="17" t="s">
        <v>13</v>
      </c>
      <c r="H219" s="14" t="s">
        <v>17</v>
      </c>
    </row>
    <row r="220" spans="1:8" x14ac:dyDescent="0.2">
      <c r="A220" s="14">
        <v>4500089</v>
      </c>
      <c r="B220" s="14">
        <v>36</v>
      </c>
      <c r="C220" s="14" t="s">
        <v>106</v>
      </c>
      <c r="D220" s="14" t="s">
        <v>108</v>
      </c>
      <c r="E220" s="15">
        <v>9788.3801507464759</v>
      </c>
      <c r="F220" s="16">
        <v>9430</v>
      </c>
      <c r="G220" s="17" t="s">
        <v>11</v>
      </c>
      <c r="H220" s="14" t="s">
        <v>16</v>
      </c>
    </row>
    <row r="221" spans="1:8" x14ac:dyDescent="0.2">
      <c r="A221" s="14">
        <v>6893549</v>
      </c>
      <c r="B221" s="14">
        <v>59</v>
      </c>
      <c r="C221" s="14" t="s">
        <v>107</v>
      </c>
      <c r="D221" s="14" t="s">
        <v>96</v>
      </c>
      <c r="E221" s="15">
        <v>2879.9464861285055</v>
      </c>
      <c r="F221" s="16">
        <v>25129</v>
      </c>
      <c r="G221" s="17" t="s">
        <v>13</v>
      </c>
      <c r="H221" s="14" t="s">
        <v>17</v>
      </c>
    </row>
    <row r="222" spans="1:8" x14ac:dyDescent="0.2">
      <c r="A222" s="14">
        <v>8885044</v>
      </c>
      <c r="B222" s="14">
        <v>23</v>
      </c>
      <c r="C222" s="14" t="s">
        <v>106</v>
      </c>
      <c r="D222" s="14" t="s">
        <v>100</v>
      </c>
      <c r="E222" s="15">
        <v>3889.124458250451</v>
      </c>
      <c r="F222" s="16">
        <v>20927</v>
      </c>
      <c r="G222" s="17" t="s">
        <v>13</v>
      </c>
      <c r="H222" s="14" t="s">
        <v>16</v>
      </c>
    </row>
    <row r="223" spans="1:8" x14ac:dyDescent="0.2">
      <c r="A223" s="14">
        <v>3893098</v>
      </c>
      <c r="B223" s="14">
        <v>53</v>
      </c>
      <c r="C223" s="14" t="s">
        <v>107</v>
      </c>
      <c r="D223" s="14" t="s">
        <v>97</v>
      </c>
      <c r="E223" s="15">
        <v>5445.8995252034765</v>
      </c>
      <c r="F223" s="16">
        <v>16845</v>
      </c>
      <c r="G223" s="17" t="s">
        <v>12</v>
      </c>
      <c r="H223" s="14" t="s">
        <v>16</v>
      </c>
    </row>
    <row r="224" spans="1:8" x14ac:dyDescent="0.2">
      <c r="A224" s="14">
        <v>8433528</v>
      </c>
      <c r="B224" s="14">
        <v>67</v>
      </c>
      <c r="C224" s="14" t="s">
        <v>106</v>
      </c>
      <c r="D224" s="14" t="s">
        <v>99</v>
      </c>
      <c r="E224" s="15">
        <v>7334.6291418268511</v>
      </c>
      <c r="F224" s="16">
        <v>15065</v>
      </c>
      <c r="G224" s="17" t="s">
        <v>11</v>
      </c>
      <c r="H224" s="14" t="s">
        <v>17</v>
      </c>
    </row>
    <row r="225" spans="1:8" x14ac:dyDescent="0.2">
      <c r="A225" s="14">
        <v>9669270</v>
      </c>
      <c r="B225" s="14">
        <v>55</v>
      </c>
      <c r="C225" s="14" t="s">
        <v>107</v>
      </c>
      <c r="D225" s="14" t="s">
        <v>108</v>
      </c>
      <c r="E225" s="15">
        <v>9462.8076021541528</v>
      </c>
      <c r="F225" s="16">
        <v>12522</v>
      </c>
      <c r="G225" s="17" t="s">
        <v>12</v>
      </c>
      <c r="H225" s="14" t="s">
        <v>16</v>
      </c>
    </row>
    <row r="226" spans="1:8" x14ac:dyDescent="0.2">
      <c r="A226" s="14">
        <v>4535759</v>
      </c>
      <c r="B226" s="14">
        <v>49</v>
      </c>
      <c r="C226" s="14" t="s">
        <v>107</v>
      </c>
      <c r="D226" s="14" t="s">
        <v>100</v>
      </c>
      <c r="E226" s="15">
        <v>4806.0711154636419</v>
      </c>
      <c r="F226" s="16">
        <v>8356</v>
      </c>
      <c r="G226" s="17" t="s">
        <v>13</v>
      </c>
      <c r="H226" s="14" t="s">
        <v>17</v>
      </c>
    </row>
    <row r="227" spans="1:8" x14ac:dyDescent="0.2">
      <c r="A227" s="14">
        <v>3841342</v>
      </c>
      <c r="B227" s="14">
        <v>28</v>
      </c>
      <c r="C227" s="14" t="s">
        <v>107</v>
      </c>
      <c r="D227" s="14" t="s">
        <v>98</v>
      </c>
      <c r="E227" s="15">
        <v>9760.7875229844012</v>
      </c>
      <c r="F227" s="16">
        <v>21877</v>
      </c>
      <c r="G227" s="17" t="s">
        <v>12</v>
      </c>
      <c r="H227" s="14" t="s">
        <v>17</v>
      </c>
    </row>
    <row r="228" spans="1:8" x14ac:dyDescent="0.2">
      <c r="A228" s="14">
        <v>5914257</v>
      </c>
      <c r="B228" s="14">
        <v>74</v>
      </c>
      <c r="C228" s="14" t="s">
        <v>107</v>
      </c>
      <c r="D228" s="14" t="s">
        <v>108</v>
      </c>
      <c r="E228" s="15">
        <v>5260.7246204228341</v>
      </c>
      <c r="F228" s="16">
        <v>9328</v>
      </c>
      <c r="G228" s="17" t="s">
        <v>13</v>
      </c>
      <c r="H228" s="14" t="s">
        <v>16</v>
      </c>
    </row>
    <row r="229" spans="1:8" x14ac:dyDescent="0.2">
      <c r="A229" s="14">
        <v>6266952</v>
      </c>
      <c r="B229" s="14">
        <v>83</v>
      </c>
      <c r="C229" s="14" t="s">
        <v>106</v>
      </c>
      <c r="D229" s="14" t="s">
        <v>97</v>
      </c>
      <c r="E229" s="15">
        <v>2289.4669666683449</v>
      </c>
      <c r="F229" s="16">
        <v>19977</v>
      </c>
      <c r="G229" s="17" t="s">
        <v>13</v>
      </c>
      <c r="H229" s="14" t="s">
        <v>16</v>
      </c>
    </row>
    <row r="230" spans="1:8" x14ac:dyDescent="0.2">
      <c r="A230" s="14">
        <v>5193080</v>
      </c>
      <c r="B230" s="14">
        <v>18</v>
      </c>
      <c r="C230" s="14" t="s">
        <v>107</v>
      </c>
      <c r="D230" s="14" t="s">
        <v>108</v>
      </c>
      <c r="E230" s="15">
        <v>4950.3912829212404</v>
      </c>
      <c r="F230" s="16">
        <v>4029</v>
      </c>
      <c r="G230" s="17" t="s">
        <v>12</v>
      </c>
      <c r="H230" s="14" t="s">
        <v>17</v>
      </c>
    </row>
    <row r="231" spans="1:8" x14ac:dyDescent="0.2">
      <c r="A231" s="14">
        <v>5333851</v>
      </c>
      <c r="B231" s="14">
        <v>75</v>
      </c>
      <c r="C231" s="14" t="s">
        <v>106</v>
      </c>
      <c r="D231" s="14" t="s">
        <v>108</v>
      </c>
      <c r="E231" s="15">
        <v>3102.3912322093483</v>
      </c>
      <c r="F231" s="16">
        <v>24626</v>
      </c>
      <c r="G231" s="17" t="s">
        <v>13</v>
      </c>
      <c r="H231" s="14" t="s">
        <v>16</v>
      </c>
    </row>
    <row r="232" spans="1:8" x14ac:dyDescent="0.2">
      <c r="A232" s="14">
        <v>7152602</v>
      </c>
      <c r="B232" s="14">
        <v>64</v>
      </c>
      <c r="C232" s="14" t="s">
        <v>106</v>
      </c>
      <c r="D232" s="14" t="s">
        <v>96</v>
      </c>
      <c r="E232" s="15">
        <v>5181.2915748889609</v>
      </c>
      <c r="F232" s="16">
        <v>24938</v>
      </c>
      <c r="G232" s="17" t="s">
        <v>12</v>
      </c>
      <c r="H232" s="14" t="s">
        <v>16</v>
      </c>
    </row>
    <row r="233" spans="1:8" x14ac:dyDescent="0.2">
      <c r="A233" s="14">
        <v>2786324</v>
      </c>
      <c r="B233" s="14">
        <v>17</v>
      </c>
      <c r="C233" s="14" t="s">
        <v>106</v>
      </c>
      <c r="D233" s="14" t="s">
        <v>97</v>
      </c>
      <c r="E233" s="15">
        <v>8607.9261461698734</v>
      </c>
      <c r="F233" s="16">
        <v>2384</v>
      </c>
      <c r="G233" s="17" t="s">
        <v>13</v>
      </c>
      <c r="H233" s="14" t="s">
        <v>16</v>
      </c>
    </row>
    <row r="234" spans="1:8" x14ac:dyDescent="0.2">
      <c r="A234" s="14">
        <v>1039751</v>
      </c>
      <c r="B234" s="14">
        <v>20</v>
      </c>
      <c r="C234" s="14" t="s">
        <v>106</v>
      </c>
      <c r="D234" s="14" t="s">
        <v>98</v>
      </c>
      <c r="E234" s="15">
        <v>3153.0788205858903</v>
      </c>
      <c r="F234" s="16">
        <v>20175</v>
      </c>
      <c r="G234" s="17" t="s">
        <v>13</v>
      </c>
      <c r="H234" s="14" t="s">
        <v>17</v>
      </c>
    </row>
    <row r="235" spans="1:8" x14ac:dyDescent="0.2">
      <c r="A235" s="14">
        <v>2846295</v>
      </c>
      <c r="B235" s="14">
        <v>61</v>
      </c>
      <c r="C235" s="14" t="s">
        <v>106</v>
      </c>
      <c r="D235" s="14" t="s">
        <v>96</v>
      </c>
      <c r="E235" s="15">
        <v>5953.895586124574</v>
      </c>
      <c r="F235" s="16">
        <v>18296</v>
      </c>
      <c r="G235" s="17" t="s">
        <v>13</v>
      </c>
      <c r="H235" s="14" t="s">
        <v>16</v>
      </c>
    </row>
    <row r="236" spans="1:8" x14ac:dyDescent="0.2">
      <c r="A236" s="14">
        <v>2661973</v>
      </c>
      <c r="B236" s="14">
        <v>85</v>
      </c>
      <c r="C236" s="14" t="s">
        <v>106</v>
      </c>
      <c r="D236" s="14" t="s">
        <v>98</v>
      </c>
      <c r="E236" s="15">
        <v>7528.0489338662246</v>
      </c>
      <c r="F236" s="16">
        <v>18871</v>
      </c>
      <c r="G236" s="17" t="s">
        <v>12</v>
      </c>
      <c r="H236" s="14" t="s">
        <v>16</v>
      </c>
    </row>
    <row r="237" spans="1:8" x14ac:dyDescent="0.2">
      <c r="A237" s="14">
        <v>3437911</v>
      </c>
      <c r="B237" s="14">
        <v>85</v>
      </c>
      <c r="C237" s="14" t="s">
        <v>106</v>
      </c>
      <c r="D237" s="14" t="s">
        <v>97</v>
      </c>
      <c r="E237" s="15">
        <v>3754.8036969259701</v>
      </c>
      <c r="F237" s="16">
        <v>16807</v>
      </c>
      <c r="G237" s="17" t="s">
        <v>13</v>
      </c>
      <c r="H237" s="14" t="s">
        <v>16</v>
      </c>
    </row>
    <row r="238" spans="1:8" x14ac:dyDescent="0.2">
      <c r="A238" s="14">
        <v>4498568</v>
      </c>
      <c r="B238" s="14">
        <v>77</v>
      </c>
      <c r="C238" s="14" t="s">
        <v>106</v>
      </c>
      <c r="D238" s="14" t="s">
        <v>100</v>
      </c>
      <c r="E238" s="15">
        <v>9399.6624308624741</v>
      </c>
      <c r="F238" s="16">
        <v>16827</v>
      </c>
      <c r="G238" s="17" t="s">
        <v>13</v>
      </c>
      <c r="H238" s="14" t="s">
        <v>16</v>
      </c>
    </row>
    <row r="239" spans="1:8" x14ac:dyDescent="0.2">
      <c r="A239" s="14">
        <v>1845997</v>
      </c>
      <c r="B239" s="14">
        <v>85</v>
      </c>
      <c r="C239" s="14" t="s">
        <v>107</v>
      </c>
      <c r="D239" s="14" t="s">
        <v>98</v>
      </c>
      <c r="E239" s="15">
        <v>7712.5853184666094</v>
      </c>
      <c r="F239" s="16">
        <v>6395</v>
      </c>
      <c r="G239" s="17" t="s">
        <v>12</v>
      </c>
      <c r="H239" s="14" t="s">
        <v>16</v>
      </c>
    </row>
    <row r="240" spans="1:8" x14ac:dyDescent="0.2">
      <c r="A240" s="14">
        <v>3977612</v>
      </c>
      <c r="B240" s="14">
        <v>46</v>
      </c>
      <c r="C240" s="14" t="s">
        <v>107</v>
      </c>
      <c r="D240" s="14" t="s">
        <v>97</v>
      </c>
      <c r="E240" s="15">
        <v>1248.7025848328635</v>
      </c>
      <c r="F240" s="16">
        <v>22920</v>
      </c>
      <c r="G240" s="17" t="s">
        <v>13</v>
      </c>
      <c r="H240" s="14" t="s">
        <v>16</v>
      </c>
    </row>
    <row r="241" spans="1:8" x14ac:dyDescent="0.2">
      <c r="A241" s="14">
        <v>3968234</v>
      </c>
      <c r="B241" s="14">
        <v>25</v>
      </c>
      <c r="C241" s="14" t="s">
        <v>107</v>
      </c>
      <c r="D241" s="14" t="s">
        <v>100</v>
      </c>
      <c r="E241" s="15">
        <v>1456.6234227518758</v>
      </c>
      <c r="F241" s="16">
        <v>22099</v>
      </c>
      <c r="G241" s="17" t="s">
        <v>13</v>
      </c>
      <c r="H241" s="14" t="s">
        <v>17</v>
      </c>
    </row>
    <row r="242" spans="1:8" x14ac:dyDescent="0.2">
      <c r="A242" s="14">
        <v>7324473</v>
      </c>
      <c r="B242" s="14">
        <v>16</v>
      </c>
      <c r="C242" s="14" t="s">
        <v>106</v>
      </c>
      <c r="D242" s="14" t="s">
        <v>99</v>
      </c>
      <c r="E242" s="15">
        <v>889.77212679812965</v>
      </c>
      <c r="F242" s="16">
        <v>8486</v>
      </c>
      <c r="G242" s="17" t="s">
        <v>13</v>
      </c>
      <c r="H242" s="14" t="s">
        <v>16</v>
      </c>
    </row>
    <row r="243" spans="1:8" x14ac:dyDescent="0.2">
      <c r="A243" s="14">
        <v>6123841</v>
      </c>
      <c r="B243" s="14">
        <v>77</v>
      </c>
      <c r="C243" s="14" t="s">
        <v>106</v>
      </c>
      <c r="D243" s="14" t="s">
        <v>99</v>
      </c>
      <c r="E243" s="15">
        <v>3965.1044670535362</v>
      </c>
      <c r="F243" s="16">
        <v>9341</v>
      </c>
      <c r="G243" s="17" t="s">
        <v>13</v>
      </c>
      <c r="H243" s="14" t="s">
        <v>16</v>
      </c>
    </row>
    <row r="244" spans="1:8" x14ac:dyDescent="0.2">
      <c r="A244" s="14">
        <v>3901738</v>
      </c>
      <c r="B244" s="14">
        <v>58</v>
      </c>
      <c r="C244" s="14" t="s">
        <v>107</v>
      </c>
      <c r="D244" s="14" t="s">
        <v>108</v>
      </c>
      <c r="E244" s="15">
        <v>2548.4741241332054</v>
      </c>
      <c r="F244" s="16">
        <v>28562</v>
      </c>
      <c r="G244" s="17" t="s">
        <v>13</v>
      </c>
      <c r="H244" s="14" t="s">
        <v>16</v>
      </c>
    </row>
    <row r="245" spans="1:8" x14ac:dyDescent="0.2">
      <c r="A245" s="14">
        <v>3826127</v>
      </c>
      <c r="B245" s="14">
        <v>18</v>
      </c>
      <c r="C245" s="14" t="s">
        <v>107</v>
      </c>
      <c r="D245" s="14" t="s">
        <v>100</v>
      </c>
      <c r="E245" s="15">
        <v>7574.7125898002914</v>
      </c>
      <c r="F245" s="16">
        <v>23025</v>
      </c>
      <c r="G245" s="17" t="s">
        <v>12</v>
      </c>
      <c r="H245" s="14" t="s">
        <v>17</v>
      </c>
    </row>
    <row r="246" spans="1:8" x14ac:dyDescent="0.2">
      <c r="A246" s="14">
        <v>6416467</v>
      </c>
      <c r="B246" s="14">
        <v>38</v>
      </c>
      <c r="C246" s="14" t="s">
        <v>107</v>
      </c>
      <c r="D246" s="14" t="s">
        <v>98</v>
      </c>
      <c r="E246" s="15">
        <v>5602.5569337281104</v>
      </c>
      <c r="F246" s="16">
        <v>7132</v>
      </c>
      <c r="G246" s="17" t="s">
        <v>12</v>
      </c>
      <c r="H246" s="14" t="s">
        <v>17</v>
      </c>
    </row>
    <row r="247" spans="1:8" x14ac:dyDescent="0.2">
      <c r="A247" s="14">
        <v>8544099</v>
      </c>
      <c r="B247" s="14">
        <v>21</v>
      </c>
      <c r="C247" s="14" t="s">
        <v>107</v>
      </c>
      <c r="D247" s="14" t="s">
        <v>108</v>
      </c>
      <c r="E247" s="15">
        <v>7971.7393775141654</v>
      </c>
      <c r="F247" s="16">
        <v>10189</v>
      </c>
      <c r="G247" s="17" t="s">
        <v>12</v>
      </c>
      <c r="H247" s="14" t="s">
        <v>17</v>
      </c>
    </row>
    <row r="248" spans="1:8" x14ac:dyDescent="0.2">
      <c r="A248" s="14">
        <v>1052354</v>
      </c>
      <c r="B248" s="14">
        <v>71</v>
      </c>
      <c r="C248" s="14" t="s">
        <v>107</v>
      </c>
      <c r="D248" s="14" t="s">
        <v>108</v>
      </c>
      <c r="E248" s="15">
        <v>8564.277421874951</v>
      </c>
      <c r="F248" s="16">
        <v>11121</v>
      </c>
      <c r="G248" s="17" t="s">
        <v>12</v>
      </c>
      <c r="H248" s="14" t="s">
        <v>16</v>
      </c>
    </row>
    <row r="249" spans="1:8" x14ac:dyDescent="0.2">
      <c r="A249" s="14">
        <v>6507240</v>
      </c>
      <c r="B249" s="14">
        <v>32</v>
      </c>
      <c r="C249" s="14" t="s">
        <v>107</v>
      </c>
      <c r="D249" s="14" t="s">
        <v>96</v>
      </c>
      <c r="E249" s="15">
        <v>7958.5882287795866</v>
      </c>
      <c r="F249" s="16">
        <v>17156</v>
      </c>
      <c r="G249" s="17" t="s">
        <v>13</v>
      </c>
      <c r="H249" s="14" t="s">
        <v>16</v>
      </c>
    </row>
    <row r="250" spans="1:8" x14ac:dyDescent="0.2">
      <c r="A250" s="14">
        <v>4098213</v>
      </c>
      <c r="B250" s="14">
        <v>30</v>
      </c>
      <c r="C250" s="14" t="s">
        <v>106</v>
      </c>
      <c r="D250" s="14" t="s">
        <v>97</v>
      </c>
      <c r="E250" s="15">
        <v>6280.4657382922887</v>
      </c>
      <c r="F250" s="16">
        <v>3218</v>
      </c>
      <c r="G250" s="17" t="s">
        <v>13</v>
      </c>
      <c r="H250" s="14" t="s">
        <v>16</v>
      </c>
    </row>
    <row r="251" spans="1:8" x14ac:dyDescent="0.2">
      <c r="A251" s="14">
        <v>3459832</v>
      </c>
      <c r="B251" s="14">
        <v>33</v>
      </c>
      <c r="C251" s="14" t="s">
        <v>107</v>
      </c>
      <c r="D251" s="14" t="s">
        <v>99</v>
      </c>
      <c r="E251" s="15">
        <v>1064.571543447051</v>
      </c>
      <c r="F251" s="16">
        <v>29338</v>
      </c>
      <c r="G251" s="17" t="s">
        <v>13</v>
      </c>
      <c r="H251" s="14" t="s">
        <v>16</v>
      </c>
    </row>
    <row r="252" spans="1:8" x14ac:dyDescent="0.2">
      <c r="A252" s="14">
        <v>7517303</v>
      </c>
      <c r="B252" s="14">
        <v>60</v>
      </c>
      <c r="C252" s="14" t="s">
        <v>106</v>
      </c>
      <c r="D252" s="14" t="s">
        <v>99</v>
      </c>
      <c r="E252" s="15">
        <v>8021.8263598209123</v>
      </c>
      <c r="F252" s="16">
        <v>16535</v>
      </c>
      <c r="G252" s="17" t="s">
        <v>13</v>
      </c>
      <c r="H252" s="14" t="s">
        <v>16</v>
      </c>
    </row>
    <row r="253" spans="1:8" x14ac:dyDescent="0.2">
      <c r="A253" s="14">
        <v>7514452</v>
      </c>
      <c r="B253" s="14">
        <v>49</v>
      </c>
      <c r="C253" s="14" t="s">
        <v>107</v>
      </c>
      <c r="D253" s="14" t="s">
        <v>97</v>
      </c>
      <c r="E253" s="15">
        <v>4585.9490012233009</v>
      </c>
      <c r="F253" s="16">
        <v>26931</v>
      </c>
      <c r="G253" s="17" t="s">
        <v>13</v>
      </c>
      <c r="H253" s="14" t="s">
        <v>16</v>
      </c>
    </row>
    <row r="254" spans="1:8" x14ac:dyDescent="0.2">
      <c r="A254" s="14">
        <v>2254180</v>
      </c>
      <c r="B254" s="14">
        <v>42</v>
      </c>
      <c r="C254" s="14" t="s">
        <v>106</v>
      </c>
      <c r="D254" s="14" t="s">
        <v>96</v>
      </c>
      <c r="E254" s="15">
        <v>635.3150193124111</v>
      </c>
      <c r="F254" s="16">
        <v>8995</v>
      </c>
      <c r="G254" s="17" t="s">
        <v>13</v>
      </c>
      <c r="H254" s="14" t="s">
        <v>17</v>
      </c>
    </row>
    <row r="255" spans="1:8" x14ac:dyDescent="0.2">
      <c r="A255" s="14">
        <v>9689491</v>
      </c>
      <c r="B255" s="14">
        <v>33</v>
      </c>
      <c r="C255" s="14" t="s">
        <v>107</v>
      </c>
      <c r="D255" s="14" t="s">
        <v>98</v>
      </c>
      <c r="E255" s="15">
        <v>2637.9529957947648</v>
      </c>
      <c r="F255" s="16">
        <v>11740</v>
      </c>
      <c r="G255" s="17" t="s">
        <v>13</v>
      </c>
      <c r="H255" s="14" t="s">
        <v>16</v>
      </c>
    </row>
    <row r="256" spans="1:8" x14ac:dyDescent="0.2">
      <c r="A256" s="14">
        <v>2657482</v>
      </c>
      <c r="B256" s="14">
        <v>60</v>
      </c>
      <c r="C256" s="14" t="s">
        <v>106</v>
      </c>
      <c r="D256" s="14" t="s">
        <v>108</v>
      </c>
      <c r="E256" s="15">
        <v>5592.706000552238</v>
      </c>
      <c r="F256" s="16">
        <v>3310</v>
      </c>
      <c r="G256" s="17" t="s">
        <v>12</v>
      </c>
      <c r="H256" s="14" t="s">
        <v>17</v>
      </c>
    </row>
    <row r="257" spans="1:8" x14ac:dyDescent="0.2">
      <c r="A257" s="14">
        <v>6090756</v>
      </c>
      <c r="B257" s="14">
        <v>71</v>
      </c>
      <c r="C257" s="14" t="s">
        <v>107</v>
      </c>
      <c r="D257" s="14" t="s">
        <v>98</v>
      </c>
      <c r="E257" s="15">
        <v>7012.5432201853655</v>
      </c>
      <c r="F257" s="16">
        <v>25933</v>
      </c>
      <c r="G257" s="17" t="s">
        <v>13</v>
      </c>
      <c r="H257" s="14" t="s">
        <v>16</v>
      </c>
    </row>
    <row r="258" spans="1:8" x14ac:dyDescent="0.2">
      <c r="A258" s="14">
        <v>2216269</v>
      </c>
      <c r="B258" s="14">
        <v>81</v>
      </c>
      <c r="C258" s="14" t="s">
        <v>106</v>
      </c>
      <c r="D258" s="14" t="s">
        <v>100</v>
      </c>
      <c r="E258" s="15">
        <v>8567.2619593059062</v>
      </c>
      <c r="F258" s="16">
        <v>25387</v>
      </c>
      <c r="G258" s="17" t="s">
        <v>13</v>
      </c>
      <c r="H258" s="14" t="s">
        <v>16</v>
      </c>
    </row>
    <row r="259" spans="1:8" x14ac:dyDescent="0.2">
      <c r="A259" s="14">
        <v>6435646</v>
      </c>
      <c r="B259" s="14">
        <v>50</v>
      </c>
      <c r="C259" s="14" t="s">
        <v>106</v>
      </c>
      <c r="D259" s="14" t="s">
        <v>100</v>
      </c>
      <c r="E259" s="15">
        <v>9421.081620239629</v>
      </c>
      <c r="F259" s="16">
        <v>28131</v>
      </c>
      <c r="G259" s="17" t="s">
        <v>13</v>
      </c>
      <c r="H259" s="14" t="s">
        <v>16</v>
      </c>
    </row>
    <row r="260" spans="1:8" x14ac:dyDescent="0.2">
      <c r="A260" s="14">
        <v>8165075</v>
      </c>
      <c r="B260" s="14">
        <v>28</v>
      </c>
      <c r="C260" s="14" t="s">
        <v>106</v>
      </c>
      <c r="D260" s="14" t="s">
        <v>100</v>
      </c>
      <c r="E260" s="15">
        <v>5132.3041789610679</v>
      </c>
      <c r="F260" s="16">
        <v>21237</v>
      </c>
      <c r="G260" s="17" t="s">
        <v>13</v>
      </c>
      <c r="H260" s="14" t="s">
        <v>16</v>
      </c>
    </row>
    <row r="261" spans="1:8" x14ac:dyDescent="0.2">
      <c r="A261" s="14">
        <v>8678738</v>
      </c>
      <c r="B261" s="14">
        <v>22</v>
      </c>
      <c r="C261" s="14" t="s">
        <v>107</v>
      </c>
      <c r="D261" s="14" t="s">
        <v>99</v>
      </c>
      <c r="E261" s="15">
        <v>7737.1364170891884</v>
      </c>
      <c r="F261" s="16">
        <v>7562</v>
      </c>
      <c r="G261" s="17" t="s">
        <v>13</v>
      </c>
      <c r="H261" s="14" t="s">
        <v>16</v>
      </c>
    </row>
    <row r="262" spans="1:8" x14ac:dyDescent="0.2">
      <c r="A262" s="14">
        <v>7008697</v>
      </c>
      <c r="B262" s="14">
        <v>85</v>
      </c>
      <c r="C262" s="14" t="s">
        <v>106</v>
      </c>
      <c r="D262" s="14" t="s">
        <v>98</v>
      </c>
      <c r="E262" s="15">
        <v>9032.1345269656376</v>
      </c>
      <c r="F262" s="16">
        <v>6338</v>
      </c>
      <c r="G262" s="17" t="s">
        <v>13</v>
      </c>
      <c r="H262" s="14" t="s">
        <v>16</v>
      </c>
    </row>
    <row r="263" spans="1:8" x14ac:dyDescent="0.2">
      <c r="A263" s="14">
        <v>6028065</v>
      </c>
      <c r="B263" s="14">
        <v>54</v>
      </c>
      <c r="C263" s="14" t="s">
        <v>107</v>
      </c>
      <c r="D263" s="14" t="s">
        <v>97</v>
      </c>
      <c r="E263" s="15">
        <v>3646.2754598721303</v>
      </c>
      <c r="F263" s="16">
        <v>26574</v>
      </c>
      <c r="G263" s="17" t="s">
        <v>13</v>
      </c>
      <c r="H263" s="14" t="s">
        <v>16</v>
      </c>
    </row>
    <row r="264" spans="1:8" x14ac:dyDescent="0.2">
      <c r="A264" s="14">
        <v>6028378</v>
      </c>
      <c r="B264" s="14">
        <v>16</v>
      </c>
      <c r="C264" s="14" t="s">
        <v>107</v>
      </c>
      <c r="D264" s="14" t="s">
        <v>99</v>
      </c>
      <c r="E264" s="15">
        <v>8693.5702433640727</v>
      </c>
      <c r="F264" s="16">
        <v>12072</v>
      </c>
      <c r="G264" s="17" t="s">
        <v>13</v>
      </c>
      <c r="H264" s="14" t="s">
        <v>16</v>
      </c>
    </row>
    <row r="265" spans="1:8" x14ac:dyDescent="0.2">
      <c r="A265" s="14">
        <v>7119985</v>
      </c>
      <c r="B265" s="14">
        <v>42</v>
      </c>
      <c r="C265" s="14" t="s">
        <v>107</v>
      </c>
      <c r="D265" s="14" t="s">
        <v>99</v>
      </c>
      <c r="E265" s="15">
        <v>7508.5984632201662</v>
      </c>
      <c r="F265" s="16">
        <v>18990</v>
      </c>
      <c r="G265" s="17" t="s">
        <v>13</v>
      </c>
      <c r="H265" s="14" t="s">
        <v>16</v>
      </c>
    </row>
    <row r="266" spans="1:8" x14ac:dyDescent="0.2">
      <c r="A266" s="14">
        <v>9477875</v>
      </c>
      <c r="B266" s="14">
        <v>61</v>
      </c>
      <c r="C266" s="14" t="s">
        <v>106</v>
      </c>
      <c r="D266" s="14" t="s">
        <v>99</v>
      </c>
      <c r="E266" s="15">
        <v>4499.3533004889214</v>
      </c>
      <c r="F266" s="16">
        <v>8235</v>
      </c>
      <c r="G266" s="17" t="s">
        <v>12</v>
      </c>
      <c r="H266" s="14" t="s">
        <v>17</v>
      </c>
    </row>
    <row r="267" spans="1:8" x14ac:dyDescent="0.2">
      <c r="A267" s="14">
        <v>3102480</v>
      </c>
      <c r="B267" s="14">
        <v>38</v>
      </c>
      <c r="C267" s="14" t="s">
        <v>106</v>
      </c>
      <c r="D267" s="14" t="s">
        <v>100</v>
      </c>
      <c r="E267" s="15">
        <v>6208.4142700891707</v>
      </c>
      <c r="F267" s="16">
        <v>26013</v>
      </c>
      <c r="G267" s="17" t="s">
        <v>12</v>
      </c>
      <c r="H267" s="14" t="s">
        <v>16</v>
      </c>
    </row>
    <row r="268" spans="1:8" x14ac:dyDescent="0.2">
      <c r="A268" s="14">
        <v>8261313</v>
      </c>
      <c r="B268" s="14">
        <v>66</v>
      </c>
      <c r="C268" s="14" t="s">
        <v>107</v>
      </c>
      <c r="D268" s="14" t="s">
        <v>96</v>
      </c>
      <c r="E268" s="15">
        <v>3532.6676331718631</v>
      </c>
      <c r="F268" s="16">
        <v>6814</v>
      </c>
      <c r="G268" s="17" t="s">
        <v>13</v>
      </c>
      <c r="H268" s="14" t="s">
        <v>16</v>
      </c>
    </row>
    <row r="269" spans="1:8" x14ac:dyDescent="0.2">
      <c r="A269" s="14">
        <v>5458455</v>
      </c>
      <c r="B269" s="14">
        <v>71</v>
      </c>
      <c r="C269" s="14" t="s">
        <v>106</v>
      </c>
      <c r="D269" s="14" t="s">
        <v>100</v>
      </c>
      <c r="E269" s="15">
        <v>4590.9973044155013</v>
      </c>
      <c r="F269" s="16">
        <v>7358</v>
      </c>
      <c r="G269" s="17" t="s">
        <v>13</v>
      </c>
      <c r="H269" s="14" t="s">
        <v>16</v>
      </c>
    </row>
    <row r="270" spans="1:8" x14ac:dyDescent="0.2">
      <c r="A270" s="14">
        <v>8339906</v>
      </c>
      <c r="B270" s="14">
        <v>25</v>
      </c>
      <c r="C270" s="14" t="s">
        <v>106</v>
      </c>
      <c r="D270" s="14" t="s">
        <v>99</v>
      </c>
      <c r="E270" s="15">
        <v>3426.3258693868556</v>
      </c>
      <c r="F270" s="16">
        <v>1465</v>
      </c>
      <c r="G270" s="17" t="s">
        <v>12</v>
      </c>
      <c r="H270" s="14" t="s">
        <v>16</v>
      </c>
    </row>
    <row r="271" spans="1:8" x14ac:dyDescent="0.2">
      <c r="A271" s="14">
        <v>3657131</v>
      </c>
      <c r="B271" s="14">
        <v>44</v>
      </c>
      <c r="C271" s="14" t="s">
        <v>107</v>
      </c>
      <c r="D271" s="14" t="s">
        <v>99</v>
      </c>
      <c r="E271" s="15">
        <v>5034.2949218123813</v>
      </c>
      <c r="F271" s="16">
        <v>2427</v>
      </c>
      <c r="G271" s="17" t="s">
        <v>12</v>
      </c>
      <c r="H271" s="14" t="s">
        <v>17</v>
      </c>
    </row>
    <row r="272" spans="1:8" x14ac:dyDescent="0.2">
      <c r="A272" s="14">
        <v>6613691</v>
      </c>
      <c r="B272" s="14">
        <v>26</v>
      </c>
      <c r="C272" s="14" t="s">
        <v>107</v>
      </c>
      <c r="D272" s="14" t="s">
        <v>96</v>
      </c>
      <c r="E272" s="15">
        <v>4258.7870797776695</v>
      </c>
      <c r="F272" s="16">
        <v>19777</v>
      </c>
      <c r="G272" s="17" t="s">
        <v>11</v>
      </c>
      <c r="H272" s="14" t="s">
        <v>16</v>
      </c>
    </row>
    <row r="273" spans="1:8" x14ac:dyDescent="0.2">
      <c r="A273" s="14">
        <v>2401750</v>
      </c>
      <c r="B273" s="14">
        <v>48</v>
      </c>
      <c r="C273" s="14" t="s">
        <v>106</v>
      </c>
      <c r="D273" s="14" t="s">
        <v>108</v>
      </c>
      <c r="E273" s="15">
        <v>1056.3786414904305</v>
      </c>
      <c r="F273" s="16">
        <v>20901</v>
      </c>
      <c r="G273" s="17" t="s">
        <v>13</v>
      </c>
      <c r="H273" s="14" t="s">
        <v>17</v>
      </c>
    </row>
    <row r="274" spans="1:8" x14ac:dyDescent="0.2">
      <c r="A274" s="14">
        <v>7731390</v>
      </c>
      <c r="B274" s="14">
        <v>78</v>
      </c>
      <c r="C274" s="14" t="s">
        <v>106</v>
      </c>
      <c r="D274" s="14" t="s">
        <v>108</v>
      </c>
      <c r="E274" s="15">
        <v>5556.5177889670649</v>
      </c>
      <c r="F274" s="16">
        <v>7774</v>
      </c>
      <c r="G274" s="17" t="s">
        <v>13</v>
      </c>
      <c r="H274" s="14" t="s">
        <v>16</v>
      </c>
    </row>
    <row r="275" spans="1:8" x14ac:dyDescent="0.2">
      <c r="A275" s="14">
        <v>4993617</v>
      </c>
      <c r="B275" s="14">
        <v>69</v>
      </c>
      <c r="C275" s="14" t="s">
        <v>106</v>
      </c>
      <c r="D275" s="14" t="s">
        <v>99</v>
      </c>
      <c r="E275" s="15">
        <v>8790.8349064051199</v>
      </c>
      <c r="F275" s="16">
        <v>28572</v>
      </c>
      <c r="G275" s="17" t="s">
        <v>13</v>
      </c>
      <c r="H275" s="14" t="s">
        <v>17</v>
      </c>
    </row>
    <row r="276" spans="1:8" x14ac:dyDescent="0.2">
      <c r="A276" s="14">
        <v>3253670</v>
      </c>
      <c r="B276" s="14">
        <v>55</v>
      </c>
      <c r="C276" s="14" t="s">
        <v>107</v>
      </c>
      <c r="D276" s="14" t="s">
        <v>100</v>
      </c>
      <c r="E276" s="15">
        <v>2867.6806616993649</v>
      </c>
      <c r="F276" s="16">
        <v>16541</v>
      </c>
      <c r="G276" s="17" t="s">
        <v>13</v>
      </c>
      <c r="H276" s="14" t="s">
        <v>16</v>
      </c>
    </row>
    <row r="277" spans="1:8" x14ac:dyDescent="0.2">
      <c r="A277" s="14">
        <v>7330427</v>
      </c>
      <c r="B277" s="14">
        <v>20</v>
      </c>
      <c r="C277" s="14" t="s">
        <v>107</v>
      </c>
      <c r="D277" s="14" t="s">
        <v>96</v>
      </c>
      <c r="E277" s="15">
        <v>1299.5435132731504</v>
      </c>
      <c r="F277" s="16">
        <v>9916</v>
      </c>
      <c r="G277" s="17" t="s">
        <v>11</v>
      </c>
      <c r="H277" s="14" t="s">
        <v>16</v>
      </c>
    </row>
    <row r="278" spans="1:8" x14ac:dyDescent="0.2">
      <c r="A278" s="14">
        <v>7201601</v>
      </c>
      <c r="B278" s="14">
        <v>76</v>
      </c>
      <c r="C278" s="14" t="s">
        <v>106</v>
      </c>
      <c r="D278" s="14" t="s">
        <v>100</v>
      </c>
      <c r="E278" s="15">
        <v>7083.663992289029</v>
      </c>
      <c r="F278" s="16">
        <v>14322</v>
      </c>
      <c r="G278" s="17" t="s">
        <v>13</v>
      </c>
      <c r="H278" s="14" t="s">
        <v>17</v>
      </c>
    </row>
    <row r="279" spans="1:8" x14ac:dyDescent="0.2">
      <c r="A279" s="14">
        <v>1704791</v>
      </c>
      <c r="B279" s="14">
        <v>82</v>
      </c>
      <c r="C279" s="14" t="s">
        <v>106</v>
      </c>
      <c r="D279" s="14" t="s">
        <v>96</v>
      </c>
      <c r="E279" s="15">
        <v>8200.660207455192</v>
      </c>
      <c r="F279" s="16">
        <v>7770</v>
      </c>
      <c r="G279" s="17" t="s">
        <v>11</v>
      </c>
      <c r="H279" s="14" t="s">
        <v>16</v>
      </c>
    </row>
    <row r="280" spans="1:8" x14ac:dyDescent="0.2">
      <c r="A280" s="14">
        <v>2810492</v>
      </c>
      <c r="B280" s="14">
        <v>75</v>
      </c>
      <c r="C280" s="14" t="s">
        <v>106</v>
      </c>
      <c r="D280" s="14" t="s">
        <v>108</v>
      </c>
      <c r="E280" s="15">
        <v>9457.1313460515848</v>
      </c>
      <c r="F280" s="16">
        <v>18899</v>
      </c>
      <c r="G280" s="17" t="s">
        <v>13</v>
      </c>
      <c r="H280" s="14" t="s">
        <v>16</v>
      </c>
    </row>
    <row r="281" spans="1:8" x14ac:dyDescent="0.2">
      <c r="A281" s="14">
        <v>9600727</v>
      </c>
      <c r="B281" s="14">
        <v>24</v>
      </c>
      <c r="C281" s="14" t="s">
        <v>106</v>
      </c>
      <c r="D281" s="14" t="s">
        <v>108</v>
      </c>
      <c r="E281" s="15">
        <v>7501.6705799808278</v>
      </c>
      <c r="F281" s="16">
        <v>6785</v>
      </c>
      <c r="G281" s="17" t="s">
        <v>13</v>
      </c>
      <c r="H281" s="14" t="s">
        <v>17</v>
      </c>
    </row>
    <row r="282" spans="1:8" x14ac:dyDescent="0.2">
      <c r="A282" s="14">
        <v>4566625</v>
      </c>
      <c r="B282" s="14">
        <v>34</v>
      </c>
      <c r="C282" s="14" t="s">
        <v>106</v>
      </c>
      <c r="D282" s="14" t="s">
        <v>97</v>
      </c>
      <c r="E282" s="15">
        <v>4600.5803623262636</v>
      </c>
      <c r="F282" s="16">
        <v>25744</v>
      </c>
      <c r="G282" s="17" t="s">
        <v>13</v>
      </c>
      <c r="H282" s="14" t="s">
        <v>16</v>
      </c>
    </row>
    <row r="283" spans="1:8" x14ac:dyDescent="0.2">
      <c r="A283" s="14">
        <v>7504826</v>
      </c>
      <c r="B283" s="14">
        <v>37</v>
      </c>
      <c r="C283" s="14" t="s">
        <v>107</v>
      </c>
      <c r="D283" s="14" t="s">
        <v>97</v>
      </c>
      <c r="E283" s="15">
        <v>4877.8470627767483</v>
      </c>
      <c r="F283" s="16">
        <v>27794</v>
      </c>
      <c r="G283" s="17" t="s">
        <v>13</v>
      </c>
      <c r="H283" s="14" t="s">
        <v>16</v>
      </c>
    </row>
    <row r="284" spans="1:8" x14ac:dyDescent="0.2">
      <c r="A284" s="14">
        <v>7989151</v>
      </c>
      <c r="B284" s="14">
        <v>32</v>
      </c>
      <c r="C284" s="14" t="s">
        <v>106</v>
      </c>
      <c r="D284" s="14" t="s">
        <v>108</v>
      </c>
      <c r="E284" s="15">
        <v>5971.7210405506239</v>
      </c>
      <c r="F284" s="16">
        <v>24551</v>
      </c>
      <c r="G284" s="17" t="s">
        <v>13</v>
      </c>
      <c r="H284" s="14" t="s">
        <v>17</v>
      </c>
    </row>
    <row r="285" spans="1:8" x14ac:dyDescent="0.2">
      <c r="A285" s="14">
        <v>7131470</v>
      </c>
      <c r="B285" s="14">
        <v>71</v>
      </c>
      <c r="C285" s="14" t="s">
        <v>107</v>
      </c>
      <c r="D285" s="14" t="s">
        <v>99</v>
      </c>
      <c r="E285" s="15">
        <v>4781.8701853546299</v>
      </c>
      <c r="F285" s="16">
        <v>24085</v>
      </c>
      <c r="G285" s="17" t="s">
        <v>13</v>
      </c>
      <c r="H285" s="14" t="s">
        <v>16</v>
      </c>
    </row>
    <row r="286" spans="1:8" x14ac:dyDescent="0.2">
      <c r="A286" s="14">
        <v>3799263</v>
      </c>
      <c r="B286" s="14">
        <v>65</v>
      </c>
      <c r="C286" s="14" t="s">
        <v>106</v>
      </c>
      <c r="D286" s="14" t="s">
        <v>97</v>
      </c>
      <c r="E286" s="15">
        <v>9281.2544243217417</v>
      </c>
      <c r="F286" s="16">
        <v>10908</v>
      </c>
      <c r="G286" s="17" t="s">
        <v>12</v>
      </c>
      <c r="H286" s="14" t="s">
        <v>17</v>
      </c>
    </row>
    <row r="287" spans="1:8" x14ac:dyDescent="0.2">
      <c r="A287" s="14">
        <v>2265508</v>
      </c>
      <c r="B287" s="14">
        <v>69</v>
      </c>
      <c r="C287" s="14" t="s">
        <v>106</v>
      </c>
      <c r="D287" s="14" t="s">
        <v>97</v>
      </c>
      <c r="E287" s="15">
        <v>7076.8425352836121</v>
      </c>
      <c r="F287" s="16">
        <v>4432</v>
      </c>
      <c r="G287" s="17" t="s">
        <v>12</v>
      </c>
      <c r="H287" s="14" t="s">
        <v>16</v>
      </c>
    </row>
    <row r="288" spans="1:8" x14ac:dyDescent="0.2">
      <c r="A288" s="14">
        <v>2439783</v>
      </c>
      <c r="B288" s="14">
        <v>70</v>
      </c>
      <c r="C288" s="14" t="s">
        <v>107</v>
      </c>
      <c r="D288" s="14" t="s">
        <v>96</v>
      </c>
      <c r="E288" s="15">
        <v>6872.2941689967274</v>
      </c>
      <c r="F288" s="16">
        <v>23393</v>
      </c>
      <c r="G288" s="17" t="s">
        <v>13</v>
      </c>
      <c r="H288" s="14" t="s">
        <v>17</v>
      </c>
    </row>
    <row r="289" spans="1:8" x14ac:dyDescent="0.2">
      <c r="A289" s="14">
        <v>7359006</v>
      </c>
      <c r="B289" s="14">
        <v>36</v>
      </c>
      <c r="C289" s="14" t="s">
        <v>106</v>
      </c>
      <c r="D289" s="14" t="s">
        <v>96</v>
      </c>
      <c r="E289" s="15">
        <v>1245.4919389065544</v>
      </c>
      <c r="F289" s="16">
        <v>9534</v>
      </c>
      <c r="G289" s="17" t="s">
        <v>12</v>
      </c>
      <c r="H289" s="14" t="s">
        <v>16</v>
      </c>
    </row>
    <row r="290" spans="1:8" x14ac:dyDescent="0.2">
      <c r="A290" s="14">
        <v>4049438</v>
      </c>
      <c r="B290" s="14">
        <v>66</v>
      </c>
      <c r="C290" s="14" t="s">
        <v>106</v>
      </c>
      <c r="D290" s="14" t="s">
        <v>96</v>
      </c>
      <c r="E290" s="15">
        <v>8812.5543640097403</v>
      </c>
      <c r="F290" s="16">
        <v>2891</v>
      </c>
      <c r="G290" s="17" t="s">
        <v>12</v>
      </c>
      <c r="H290" s="14" t="s">
        <v>16</v>
      </c>
    </row>
    <row r="291" spans="1:8" x14ac:dyDescent="0.2">
      <c r="A291" s="14">
        <v>1255114</v>
      </c>
      <c r="B291" s="14">
        <v>68</v>
      </c>
      <c r="C291" s="14" t="s">
        <v>106</v>
      </c>
      <c r="D291" s="14" t="s">
        <v>98</v>
      </c>
      <c r="E291" s="15">
        <v>7307.1784336714454</v>
      </c>
      <c r="F291" s="16">
        <v>15236</v>
      </c>
      <c r="G291" s="17" t="s">
        <v>13</v>
      </c>
      <c r="H291" s="14" t="s">
        <v>16</v>
      </c>
    </row>
    <row r="292" spans="1:8" x14ac:dyDescent="0.2">
      <c r="A292" s="14">
        <v>6793559</v>
      </c>
      <c r="B292" s="14">
        <v>42</v>
      </c>
      <c r="C292" s="14" t="s">
        <v>106</v>
      </c>
      <c r="D292" s="14" t="s">
        <v>100</v>
      </c>
      <c r="E292" s="15">
        <v>1734.7595684276757</v>
      </c>
      <c r="F292" s="16">
        <v>6469</v>
      </c>
      <c r="G292" s="17" t="s">
        <v>13</v>
      </c>
      <c r="H292" s="14" t="s">
        <v>16</v>
      </c>
    </row>
    <row r="293" spans="1:8" x14ac:dyDescent="0.2">
      <c r="A293" s="14">
        <v>3211358</v>
      </c>
      <c r="B293" s="14">
        <v>18</v>
      </c>
      <c r="C293" s="14" t="s">
        <v>107</v>
      </c>
      <c r="D293" s="14" t="s">
        <v>96</v>
      </c>
      <c r="E293" s="15">
        <v>3681.0407719029595</v>
      </c>
      <c r="F293" s="16">
        <v>5587</v>
      </c>
      <c r="G293" s="17" t="s">
        <v>11</v>
      </c>
      <c r="H293" s="14" t="s">
        <v>16</v>
      </c>
    </row>
    <row r="294" spans="1:8" x14ac:dyDescent="0.2">
      <c r="A294" s="14">
        <v>2386033</v>
      </c>
      <c r="B294" s="14">
        <v>42</v>
      </c>
      <c r="C294" s="14" t="s">
        <v>107</v>
      </c>
      <c r="D294" s="14" t="s">
        <v>100</v>
      </c>
      <c r="E294" s="15">
        <v>8054.1427054977003</v>
      </c>
      <c r="F294" s="16">
        <v>28679</v>
      </c>
      <c r="G294" s="17" t="s">
        <v>13</v>
      </c>
      <c r="H294" s="14" t="s">
        <v>16</v>
      </c>
    </row>
    <row r="295" spans="1:8" x14ac:dyDescent="0.2">
      <c r="A295" s="14">
        <v>6304087</v>
      </c>
      <c r="B295" s="14">
        <v>62</v>
      </c>
      <c r="C295" s="14" t="s">
        <v>106</v>
      </c>
      <c r="D295" s="14" t="s">
        <v>100</v>
      </c>
      <c r="E295" s="15">
        <v>715.64352441590256</v>
      </c>
      <c r="F295" s="16">
        <v>14393</v>
      </c>
      <c r="G295" s="17" t="s">
        <v>12</v>
      </c>
      <c r="H295" s="14" t="s">
        <v>17</v>
      </c>
    </row>
    <row r="296" spans="1:8" x14ac:dyDescent="0.2">
      <c r="A296" s="14">
        <v>2498509</v>
      </c>
      <c r="B296" s="14">
        <v>22</v>
      </c>
      <c r="C296" s="14" t="s">
        <v>106</v>
      </c>
      <c r="D296" s="14" t="s">
        <v>98</v>
      </c>
      <c r="E296" s="15">
        <v>4703.4688376948989</v>
      </c>
      <c r="F296" s="16">
        <v>21020</v>
      </c>
      <c r="G296" s="17" t="s">
        <v>13</v>
      </c>
      <c r="H296" s="14" t="s">
        <v>17</v>
      </c>
    </row>
    <row r="297" spans="1:8" x14ac:dyDescent="0.2">
      <c r="A297" s="14">
        <v>5090471</v>
      </c>
      <c r="B297" s="14">
        <v>22</v>
      </c>
      <c r="C297" s="14" t="s">
        <v>106</v>
      </c>
      <c r="D297" s="14" t="s">
        <v>96</v>
      </c>
      <c r="E297" s="15">
        <v>2435.6680192443878</v>
      </c>
      <c r="F297" s="16">
        <v>18982</v>
      </c>
      <c r="G297" s="17" t="s">
        <v>12</v>
      </c>
      <c r="H297" s="14" t="s">
        <v>16</v>
      </c>
    </row>
    <row r="298" spans="1:8" x14ac:dyDescent="0.2">
      <c r="A298" s="14">
        <v>9215453</v>
      </c>
      <c r="B298" s="14">
        <v>43</v>
      </c>
      <c r="C298" s="14" t="s">
        <v>106</v>
      </c>
      <c r="D298" s="14" t="s">
        <v>98</v>
      </c>
      <c r="E298" s="15">
        <v>4193.5502679018227</v>
      </c>
      <c r="F298" s="16">
        <v>3880</v>
      </c>
      <c r="G298" s="17" t="s">
        <v>13</v>
      </c>
      <c r="H298" s="14" t="s">
        <v>17</v>
      </c>
    </row>
    <row r="299" spans="1:8" x14ac:dyDescent="0.2">
      <c r="A299" s="14">
        <v>1886652</v>
      </c>
      <c r="B299" s="14">
        <v>20</v>
      </c>
      <c r="C299" s="14" t="s">
        <v>106</v>
      </c>
      <c r="D299" s="14" t="s">
        <v>98</v>
      </c>
      <c r="E299" s="15">
        <v>4467.2293929767766</v>
      </c>
      <c r="F299" s="16">
        <v>8923</v>
      </c>
      <c r="G299" s="17" t="s">
        <v>12</v>
      </c>
      <c r="H299" s="14" t="s">
        <v>16</v>
      </c>
    </row>
    <row r="300" spans="1:8" x14ac:dyDescent="0.2">
      <c r="A300" s="14">
        <v>3553377</v>
      </c>
      <c r="B300" s="14">
        <v>54</v>
      </c>
      <c r="C300" s="14" t="s">
        <v>107</v>
      </c>
      <c r="D300" s="14" t="s">
        <v>98</v>
      </c>
      <c r="E300" s="15">
        <v>986.68204787782076</v>
      </c>
      <c r="F300" s="16">
        <v>9066</v>
      </c>
      <c r="G300" s="17" t="s">
        <v>11</v>
      </c>
      <c r="H300" s="14" t="s">
        <v>16</v>
      </c>
    </row>
    <row r="301" spans="1:8" x14ac:dyDescent="0.2">
      <c r="A301" s="14">
        <v>3587311</v>
      </c>
      <c r="B301" s="14">
        <v>74</v>
      </c>
      <c r="C301" s="14" t="s">
        <v>107</v>
      </c>
      <c r="D301" s="14" t="s">
        <v>108</v>
      </c>
      <c r="E301" s="15">
        <v>1876.7766799146054</v>
      </c>
      <c r="F301" s="16">
        <v>23181</v>
      </c>
      <c r="G301" s="17" t="s">
        <v>12</v>
      </c>
      <c r="H301" s="14" t="s">
        <v>16</v>
      </c>
    </row>
    <row r="302" spans="1:8" x14ac:dyDescent="0.2">
      <c r="A302" s="14">
        <v>5365024</v>
      </c>
      <c r="B302" s="14">
        <v>84</v>
      </c>
      <c r="C302" s="14" t="s">
        <v>106</v>
      </c>
      <c r="D302" s="14" t="s">
        <v>97</v>
      </c>
      <c r="E302" s="15">
        <v>7771.1166522119856</v>
      </c>
      <c r="F302" s="16">
        <v>9918</v>
      </c>
      <c r="G302" s="17" t="s">
        <v>12</v>
      </c>
      <c r="H302" s="14" t="s">
        <v>16</v>
      </c>
    </row>
    <row r="303" spans="1:8" x14ac:dyDescent="0.2">
      <c r="A303" s="14">
        <v>3204294</v>
      </c>
      <c r="B303" s="14">
        <v>85</v>
      </c>
      <c r="C303" s="14" t="s">
        <v>106</v>
      </c>
      <c r="D303" s="14" t="s">
        <v>96</v>
      </c>
      <c r="E303" s="15">
        <v>2409.6641111977779</v>
      </c>
      <c r="F303" s="16">
        <v>14042</v>
      </c>
      <c r="G303" s="17" t="s">
        <v>13</v>
      </c>
      <c r="H303" s="14" t="s">
        <v>16</v>
      </c>
    </row>
    <row r="304" spans="1:8" x14ac:dyDescent="0.2">
      <c r="A304" s="14">
        <v>6907293</v>
      </c>
      <c r="B304" s="14">
        <v>74</v>
      </c>
      <c r="C304" s="14" t="s">
        <v>107</v>
      </c>
      <c r="D304" s="14" t="s">
        <v>108</v>
      </c>
      <c r="E304" s="15">
        <v>4262.9809765066657</v>
      </c>
      <c r="F304" s="16">
        <v>9042</v>
      </c>
      <c r="G304" s="17" t="s">
        <v>13</v>
      </c>
      <c r="H304" s="14" t="s">
        <v>17</v>
      </c>
    </row>
    <row r="305" spans="1:8" x14ac:dyDescent="0.2">
      <c r="A305" s="14">
        <v>6476726</v>
      </c>
      <c r="B305" s="14">
        <v>77</v>
      </c>
      <c r="C305" s="14" t="s">
        <v>106</v>
      </c>
      <c r="D305" s="14" t="s">
        <v>99</v>
      </c>
      <c r="E305" s="15">
        <v>4428.0994196922948</v>
      </c>
      <c r="F305" s="16">
        <v>19158</v>
      </c>
      <c r="G305" s="17" t="s">
        <v>13</v>
      </c>
      <c r="H305" s="14" t="s">
        <v>16</v>
      </c>
    </row>
    <row r="306" spans="1:8" x14ac:dyDescent="0.2">
      <c r="A306" s="14">
        <v>8312199</v>
      </c>
      <c r="B306" s="14">
        <v>24</v>
      </c>
      <c r="C306" s="14" t="s">
        <v>106</v>
      </c>
      <c r="D306" s="14" t="s">
        <v>99</v>
      </c>
      <c r="E306" s="15">
        <v>1187.5023926716747</v>
      </c>
      <c r="F306" s="16">
        <v>27666</v>
      </c>
      <c r="G306" s="17" t="s">
        <v>12</v>
      </c>
      <c r="H306" s="14" t="s">
        <v>16</v>
      </c>
    </row>
    <row r="307" spans="1:8" x14ac:dyDescent="0.2">
      <c r="A307" s="14">
        <v>2762243</v>
      </c>
      <c r="B307" s="14">
        <v>68</v>
      </c>
      <c r="C307" s="14" t="s">
        <v>107</v>
      </c>
      <c r="D307" s="14" t="s">
        <v>108</v>
      </c>
      <c r="E307" s="15">
        <v>4815.3928990615013</v>
      </c>
      <c r="F307" s="16">
        <v>16674</v>
      </c>
      <c r="G307" s="17" t="s">
        <v>13</v>
      </c>
      <c r="H307" s="14" t="s">
        <v>16</v>
      </c>
    </row>
    <row r="308" spans="1:8" x14ac:dyDescent="0.2">
      <c r="A308" s="14">
        <v>3150016</v>
      </c>
      <c r="B308" s="14">
        <v>42</v>
      </c>
      <c r="C308" s="14" t="s">
        <v>107</v>
      </c>
      <c r="D308" s="14" t="s">
        <v>96</v>
      </c>
      <c r="E308" s="15">
        <v>9978.4335047914701</v>
      </c>
      <c r="F308" s="16">
        <v>15478</v>
      </c>
      <c r="G308" s="17" t="s">
        <v>12</v>
      </c>
      <c r="H308" s="14" t="s">
        <v>16</v>
      </c>
    </row>
    <row r="309" spans="1:8" x14ac:dyDescent="0.2">
      <c r="A309" s="14">
        <v>2911823</v>
      </c>
      <c r="B309" s="14">
        <v>51</v>
      </c>
      <c r="C309" s="14" t="s">
        <v>106</v>
      </c>
      <c r="D309" s="14" t="s">
        <v>108</v>
      </c>
      <c r="E309" s="15">
        <v>5113.9036189611707</v>
      </c>
      <c r="F309" s="16">
        <v>12821</v>
      </c>
      <c r="G309" s="17" t="s">
        <v>12</v>
      </c>
      <c r="H309" s="14" t="s">
        <v>16</v>
      </c>
    </row>
    <row r="310" spans="1:8" x14ac:dyDescent="0.2">
      <c r="A310" s="14">
        <v>2217513</v>
      </c>
      <c r="B310" s="14">
        <v>33</v>
      </c>
      <c r="C310" s="14" t="s">
        <v>106</v>
      </c>
      <c r="D310" s="14" t="s">
        <v>108</v>
      </c>
      <c r="E310" s="15">
        <v>5978.049230754732</v>
      </c>
      <c r="F310" s="16">
        <v>28196</v>
      </c>
      <c r="G310" s="17" t="s">
        <v>12</v>
      </c>
      <c r="H310" s="14" t="s">
        <v>16</v>
      </c>
    </row>
    <row r="311" spans="1:8" x14ac:dyDescent="0.2">
      <c r="A311" s="14">
        <v>3964260</v>
      </c>
      <c r="B311" s="14">
        <v>71</v>
      </c>
      <c r="C311" s="14" t="s">
        <v>107</v>
      </c>
      <c r="D311" s="14" t="s">
        <v>108</v>
      </c>
      <c r="E311" s="15">
        <v>4586.3773463923781</v>
      </c>
      <c r="F311" s="16">
        <v>18581</v>
      </c>
      <c r="G311" s="17" t="s">
        <v>13</v>
      </c>
      <c r="H311" s="14" t="s">
        <v>16</v>
      </c>
    </row>
    <row r="312" spans="1:8" x14ac:dyDescent="0.2">
      <c r="A312" s="14">
        <v>9529681</v>
      </c>
      <c r="B312" s="14">
        <v>62</v>
      </c>
      <c r="C312" s="14" t="s">
        <v>106</v>
      </c>
      <c r="D312" s="14" t="s">
        <v>98</v>
      </c>
      <c r="E312" s="15">
        <v>8558.1918341419696</v>
      </c>
      <c r="F312" s="16">
        <v>9865</v>
      </c>
      <c r="G312" s="17" t="s">
        <v>12</v>
      </c>
      <c r="H312" s="14" t="s">
        <v>17</v>
      </c>
    </row>
    <row r="313" spans="1:8" x14ac:dyDescent="0.2">
      <c r="A313" s="14">
        <v>4659157</v>
      </c>
      <c r="B313" s="14">
        <v>66</v>
      </c>
      <c r="C313" s="14" t="s">
        <v>107</v>
      </c>
      <c r="D313" s="14" t="s">
        <v>96</v>
      </c>
      <c r="E313" s="15">
        <v>4646.2715753751363</v>
      </c>
      <c r="F313" s="16">
        <v>25081</v>
      </c>
      <c r="G313" s="17" t="s">
        <v>13</v>
      </c>
      <c r="H313" s="14" t="s">
        <v>16</v>
      </c>
    </row>
    <row r="314" spans="1:8" x14ac:dyDescent="0.2">
      <c r="A314" s="14">
        <v>9959551</v>
      </c>
      <c r="B314" s="14">
        <v>17</v>
      </c>
      <c r="C314" s="14" t="s">
        <v>106</v>
      </c>
      <c r="D314" s="14" t="s">
        <v>96</v>
      </c>
      <c r="E314" s="15">
        <v>9771.4663102120649</v>
      </c>
      <c r="F314" s="16">
        <v>15839</v>
      </c>
      <c r="G314" s="17" t="s">
        <v>13</v>
      </c>
      <c r="H314" s="14" t="s">
        <v>17</v>
      </c>
    </row>
    <row r="315" spans="1:8" x14ac:dyDescent="0.2">
      <c r="A315" s="14">
        <v>6665365</v>
      </c>
      <c r="B315" s="14">
        <v>60</v>
      </c>
      <c r="C315" s="14" t="s">
        <v>106</v>
      </c>
      <c r="D315" s="14" t="s">
        <v>98</v>
      </c>
      <c r="E315" s="15">
        <v>4961.5622075536521</v>
      </c>
      <c r="F315" s="16">
        <v>27895</v>
      </c>
      <c r="G315" s="17" t="s">
        <v>13</v>
      </c>
      <c r="H315" s="14" t="s">
        <v>16</v>
      </c>
    </row>
    <row r="316" spans="1:8" x14ac:dyDescent="0.2">
      <c r="A316" s="14">
        <v>1883155</v>
      </c>
      <c r="B316" s="14">
        <v>49</v>
      </c>
      <c r="C316" s="14" t="s">
        <v>106</v>
      </c>
      <c r="D316" s="14" t="s">
        <v>96</v>
      </c>
      <c r="E316" s="15">
        <v>1839.6945538371922</v>
      </c>
      <c r="F316" s="16">
        <v>5927</v>
      </c>
      <c r="G316" s="17" t="s">
        <v>13</v>
      </c>
      <c r="H316" s="14" t="s">
        <v>16</v>
      </c>
    </row>
    <row r="317" spans="1:8" x14ac:dyDescent="0.2">
      <c r="A317" s="14">
        <v>4124246</v>
      </c>
      <c r="B317" s="14">
        <v>62</v>
      </c>
      <c r="C317" s="14" t="s">
        <v>107</v>
      </c>
      <c r="D317" s="14" t="s">
        <v>108</v>
      </c>
      <c r="E317" s="15">
        <v>8377.189493060725</v>
      </c>
      <c r="F317" s="16">
        <v>27415</v>
      </c>
      <c r="G317" s="17" t="s">
        <v>13</v>
      </c>
      <c r="H317" s="14" t="s">
        <v>16</v>
      </c>
    </row>
    <row r="318" spans="1:8" x14ac:dyDescent="0.2">
      <c r="A318" s="14">
        <v>5786044</v>
      </c>
      <c r="B318" s="14">
        <v>38</v>
      </c>
      <c r="C318" s="14" t="s">
        <v>107</v>
      </c>
      <c r="D318" s="14" t="s">
        <v>99</v>
      </c>
      <c r="E318" s="15">
        <v>2668.8663821553623</v>
      </c>
      <c r="F318" s="16">
        <v>13124</v>
      </c>
      <c r="G318" s="17" t="s">
        <v>13</v>
      </c>
      <c r="H318" s="14" t="s">
        <v>16</v>
      </c>
    </row>
    <row r="319" spans="1:8" x14ac:dyDescent="0.2">
      <c r="A319" s="14">
        <v>5801341</v>
      </c>
      <c r="B319" s="14">
        <v>85</v>
      </c>
      <c r="C319" s="14" t="s">
        <v>106</v>
      </c>
      <c r="D319" s="14" t="s">
        <v>96</v>
      </c>
      <c r="E319" s="15">
        <v>7184.7138183092593</v>
      </c>
      <c r="F319" s="16">
        <v>5111</v>
      </c>
      <c r="G319" s="17" t="s">
        <v>13</v>
      </c>
      <c r="H319" s="14" t="s">
        <v>16</v>
      </c>
    </row>
    <row r="320" spans="1:8" x14ac:dyDescent="0.2">
      <c r="A320" s="14">
        <v>5422681</v>
      </c>
      <c r="B320" s="14">
        <v>66</v>
      </c>
      <c r="C320" s="14" t="s">
        <v>106</v>
      </c>
      <c r="D320" s="14" t="s">
        <v>96</v>
      </c>
      <c r="E320" s="15">
        <v>7094.2870976488584</v>
      </c>
      <c r="F320" s="16">
        <v>27250</v>
      </c>
      <c r="G320" s="17" t="s">
        <v>13</v>
      </c>
      <c r="H320" s="14" t="s">
        <v>17</v>
      </c>
    </row>
    <row r="321" spans="1:8" x14ac:dyDescent="0.2">
      <c r="A321" s="14">
        <v>8747812</v>
      </c>
      <c r="B321" s="14">
        <v>77</v>
      </c>
      <c r="C321" s="14" t="s">
        <v>106</v>
      </c>
      <c r="D321" s="14" t="s">
        <v>96</v>
      </c>
      <c r="E321" s="15">
        <v>6684.1322417526262</v>
      </c>
      <c r="F321" s="16">
        <v>10732</v>
      </c>
      <c r="G321" s="17" t="s">
        <v>12</v>
      </c>
      <c r="H321" s="14" t="s">
        <v>16</v>
      </c>
    </row>
    <row r="322" spans="1:8" x14ac:dyDescent="0.2">
      <c r="A322" s="14">
        <v>7438471</v>
      </c>
      <c r="B322" s="14">
        <v>76</v>
      </c>
      <c r="C322" s="14" t="s">
        <v>106</v>
      </c>
      <c r="D322" s="14" t="s">
        <v>97</v>
      </c>
      <c r="E322" s="15">
        <v>1323.8901820928313</v>
      </c>
      <c r="F322" s="16">
        <v>27946</v>
      </c>
      <c r="G322" s="17" t="s">
        <v>13</v>
      </c>
      <c r="H322" s="14" t="s">
        <v>17</v>
      </c>
    </row>
    <row r="323" spans="1:8" x14ac:dyDescent="0.2">
      <c r="A323" s="14">
        <v>2091188</v>
      </c>
      <c r="B323" s="14">
        <v>78</v>
      </c>
      <c r="C323" s="14" t="s">
        <v>106</v>
      </c>
      <c r="D323" s="14" t="s">
        <v>108</v>
      </c>
      <c r="E323" s="15">
        <v>542.56465463284371</v>
      </c>
      <c r="F323" s="16">
        <v>27695</v>
      </c>
      <c r="G323" s="17" t="s">
        <v>11</v>
      </c>
      <c r="H323" s="14" t="s">
        <v>16</v>
      </c>
    </row>
    <row r="324" spans="1:8" x14ac:dyDescent="0.2">
      <c r="A324" s="14">
        <v>5942110</v>
      </c>
      <c r="B324" s="14">
        <v>21</v>
      </c>
      <c r="C324" s="14" t="s">
        <v>107</v>
      </c>
      <c r="D324" s="14" t="s">
        <v>108</v>
      </c>
      <c r="E324" s="15">
        <v>9884.4165454202048</v>
      </c>
      <c r="F324" s="16">
        <v>24590</v>
      </c>
      <c r="G324" s="17" t="s">
        <v>13</v>
      </c>
      <c r="H324" s="14" t="s">
        <v>17</v>
      </c>
    </row>
    <row r="325" spans="1:8" x14ac:dyDescent="0.2">
      <c r="A325" s="14">
        <v>3310882</v>
      </c>
      <c r="B325" s="14">
        <v>46</v>
      </c>
      <c r="C325" s="14" t="s">
        <v>107</v>
      </c>
      <c r="D325" s="14" t="s">
        <v>108</v>
      </c>
      <c r="E325" s="15">
        <v>1787.7521705853892</v>
      </c>
      <c r="F325" s="16">
        <v>14323</v>
      </c>
      <c r="G325" s="17" t="s">
        <v>12</v>
      </c>
      <c r="H325" s="14" t="s">
        <v>17</v>
      </c>
    </row>
    <row r="326" spans="1:8" x14ac:dyDescent="0.2">
      <c r="A326" s="14">
        <v>7364718</v>
      </c>
      <c r="B326" s="14">
        <v>72</v>
      </c>
      <c r="C326" s="14" t="s">
        <v>107</v>
      </c>
      <c r="D326" s="14" t="s">
        <v>108</v>
      </c>
      <c r="E326" s="15">
        <v>2773.4328384989685</v>
      </c>
      <c r="F326" s="16">
        <v>11004</v>
      </c>
      <c r="G326" s="17" t="s">
        <v>12</v>
      </c>
      <c r="H326" s="14" t="s">
        <v>16</v>
      </c>
    </row>
    <row r="327" spans="1:8" x14ac:dyDescent="0.2">
      <c r="A327" s="14">
        <v>3468171</v>
      </c>
      <c r="B327" s="14">
        <v>77</v>
      </c>
      <c r="C327" s="14" t="s">
        <v>106</v>
      </c>
      <c r="D327" s="14" t="s">
        <v>99</v>
      </c>
      <c r="E327" s="15">
        <v>4815.6978915660102</v>
      </c>
      <c r="F327" s="16">
        <v>8029</v>
      </c>
      <c r="G327" s="17" t="s">
        <v>13</v>
      </c>
      <c r="H327" s="14" t="s">
        <v>16</v>
      </c>
    </row>
    <row r="328" spans="1:8" x14ac:dyDescent="0.2">
      <c r="A328" s="14">
        <v>1879953</v>
      </c>
      <c r="B328" s="14">
        <v>47</v>
      </c>
      <c r="C328" s="14" t="s">
        <v>107</v>
      </c>
      <c r="D328" s="14" t="s">
        <v>97</v>
      </c>
      <c r="E328" s="15">
        <v>7520.2732102785085</v>
      </c>
      <c r="F328" s="16">
        <v>24937</v>
      </c>
      <c r="G328" s="17" t="s">
        <v>13</v>
      </c>
      <c r="H328" s="14" t="s">
        <v>17</v>
      </c>
    </row>
    <row r="329" spans="1:8" x14ac:dyDescent="0.2">
      <c r="A329" s="14">
        <v>3665653</v>
      </c>
      <c r="B329" s="14">
        <v>38</v>
      </c>
      <c r="C329" s="14" t="s">
        <v>106</v>
      </c>
      <c r="D329" s="14" t="s">
        <v>97</v>
      </c>
      <c r="E329" s="15">
        <v>9041.1884720239304</v>
      </c>
      <c r="F329" s="16">
        <v>19205</v>
      </c>
      <c r="G329" s="17" t="s">
        <v>13</v>
      </c>
      <c r="H329" s="14" t="s">
        <v>17</v>
      </c>
    </row>
    <row r="330" spans="1:8" x14ac:dyDescent="0.2">
      <c r="A330" s="14">
        <v>3857738</v>
      </c>
      <c r="B330" s="14">
        <v>40</v>
      </c>
      <c r="C330" s="14" t="s">
        <v>107</v>
      </c>
      <c r="D330" s="14" t="s">
        <v>96</v>
      </c>
      <c r="E330" s="15">
        <v>4312.6380505984016</v>
      </c>
      <c r="F330" s="16">
        <v>3849</v>
      </c>
      <c r="G330" s="17" t="s">
        <v>13</v>
      </c>
      <c r="H330" s="14" t="s">
        <v>16</v>
      </c>
    </row>
    <row r="331" spans="1:8" x14ac:dyDescent="0.2">
      <c r="A331" s="14">
        <v>8432449</v>
      </c>
      <c r="B331" s="14">
        <v>67</v>
      </c>
      <c r="C331" s="14" t="s">
        <v>107</v>
      </c>
      <c r="D331" s="14" t="s">
        <v>108</v>
      </c>
      <c r="E331" s="15">
        <v>9600.5676126877297</v>
      </c>
      <c r="F331" s="16">
        <v>22860</v>
      </c>
      <c r="G331" s="17" t="s">
        <v>13</v>
      </c>
      <c r="H331" s="14" t="s">
        <v>16</v>
      </c>
    </row>
    <row r="332" spans="1:8" x14ac:dyDescent="0.2">
      <c r="A332" s="14">
        <v>1690862</v>
      </c>
      <c r="B332" s="14">
        <v>46</v>
      </c>
      <c r="C332" s="14" t="s">
        <v>107</v>
      </c>
      <c r="D332" s="14" t="s">
        <v>96</v>
      </c>
      <c r="E332" s="15">
        <v>7305.2582753968527</v>
      </c>
      <c r="F332" s="16">
        <v>5437</v>
      </c>
      <c r="G332" s="17" t="s">
        <v>13</v>
      </c>
      <c r="H332" s="14" t="s">
        <v>16</v>
      </c>
    </row>
    <row r="333" spans="1:8" x14ac:dyDescent="0.2">
      <c r="A333" s="14">
        <v>6101519</v>
      </c>
      <c r="B333" s="14">
        <v>17</v>
      </c>
      <c r="C333" s="14" t="s">
        <v>106</v>
      </c>
      <c r="D333" s="14" t="s">
        <v>108</v>
      </c>
      <c r="E333" s="15">
        <v>5075.9627154841337</v>
      </c>
      <c r="F333" s="16">
        <v>20653</v>
      </c>
      <c r="G333" s="17" t="s">
        <v>13</v>
      </c>
      <c r="H333" s="14" t="s">
        <v>16</v>
      </c>
    </row>
    <row r="334" spans="1:8" x14ac:dyDescent="0.2">
      <c r="A334" s="14">
        <v>9831259</v>
      </c>
      <c r="B334" s="14">
        <v>57</v>
      </c>
      <c r="C334" s="14" t="s">
        <v>107</v>
      </c>
      <c r="D334" s="14" t="s">
        <v>96</v>
      </c>
      <c r="E334" s="15">
        <v>8038.7181633517648</v>
      </c>
      <c r="F334" s="16">
        <v>16260</v>
      </c>
      <c r="G334" s="17" t="s">
        <v>13</v>
      </c>
      <c r="H334" s="14" t="s">
        <v>16</v>
      </c>
    </row>
    <row r="335" spans="1:8" x14ac:dyDescent="0.2">
      <c r="A335" s="14">
        <v>7464561</v>
      </c>
      <c r="B335" s="14">
        <v>37</v>
      </c>
      <c r="C335" s="14" t="s">
        <v>106</v>
      </c>
      <c r="D335" s="14" t="s">
        <v>96</v>
      </c>
      <c r="E335" s="15">
        <v>8031.0397844171512</v>
      </c>
      <c r="F335" s="16">
        <v>26936</v>
      </c>
      <c r="G335" s="17" t="s">
        <v>13</v>
      </c>
      <c r="H335" s="14" t="s">
        <v>17</v>
      </c>
    </row>
    <row r="336" spans="1:8" x14ac:dyDescent="0.2">
      <c r="A336" s="14">
        <v>1848252</v>
      </c>
      <c r="B336" s="14">
        <v>32</v>
      </c>
      <c r="C336" s="14" t="s">
        <v>106</v>
      </c>
      <c r="D336" s="14" t="s">
        <v>108</v>
      </c>
      <c r="E336" s="15">
        <v>1507.6187492182858</v>
      </c>
      <c r="F336" s="16">
        <v>12550</v>
      </c>
      <c r="G336" s="17" t="s">
        <v>13</v>
      </c>
      <c r="H336" s="14" t="s">
        <v>16</v>
      </c>
    </row>
    <row r="337" spans="1:8" x14ac:dyDescent="0.2">
      <c r="A337" s="14">
        <v>8017986</v>
      </c>
      <c r="B337" s="14">
        <v>33</v>
      </c>
      <c r="C337" s="14" t="s">
        <v>106</v>
      </c>
      <c r="D337" s="14" t="s">
        <v>96</v>
      </c>
      <c r="E337" s="15">
        <v>1680.8757209432631</v>
      </c>
      <c r="F337" s="16">
        <v>27766</v>
      </c>
      <c r="G337" s="17" t="s">
        <v>13</v>
      </c>
      <c r="H337" s="14" t="s">
        <v>17</v>
      </c>
    </row>
    <row r="338" spans="1:8" x14ac:dyDescent="0.2">
      <c r="A338" s="14">
        <v>2071211</v>
      </c>
      <c r="B338" s="14">
        <v>31</v>
      </c>
      <c r="C338" s="14" t="s">
        <v>106</v>
      </c>
      <c r="D338" s="14" t="s">
        <v>98</v>
      </c>
      <c r="E338" s="15">
        <v>2618.6468217948441</v>
      </c>
      <c r="F338" s="16">
        <v>18353</v>
      </c>
      <c r="G338" s="17" t="s">
        <v>12</v>
      </c>
      <c r="H338" s="14" t="s">
        <v>16</v>
      </c>
    </row>
    <row r="339" spans="1:8" x14ac:dyDescent="0.2">
      <c r="A339" s="14">
        <v>3900325</v>
      </c>
      <c r="B339" s="14">
        <v>61</v>
      </c>
      <c r="C339" s="14" t="s">
        <v>107</v>
      </c>
      <c r="D339" s="14" t="s">
        <v>96</v>
      </c>
      <c r="E339" s="15">
        <v>9138.4782032101921</v>
      </c>
      <c r="F339" s="16">
        <v>20330</v>
      </c>
      <c r="G339" s="17" t="s">
        <v>11</v>
      </c>
      <c r="H339" s="14" t="s">
        <v>17</v>
      </c>
    </row>
    <row r="340" spans="1:8" x14ac:dyDescent="0.2">
      <c r="A340" s="14">
        <v>1737075</v>
      </c>
      <c r="B340" s="14">
        <v>81</v>
      </c>
      <c r="C340" s="14" t="s">
        <v>106</v>
      </c>
      <c r="D340" s="14" t="s">
        <v>97</v>
      </c>
      <c r="E340" s="15">
        <v>2336.1931903502523</v>
      </c>
      <c r="F340" s="16">
        <v>23541</v>
      </c>
      <c r="G340" s="17" t="s">
        <v>13</v>
      </c>
      <c r="H340" s="14" t="s">
        <v>16</v>
      </c>
    </row>
    <row r="341" spans="1:8" x14ac:dyDescent="0.2">
      <c r="A341" s="14">
        <v>8571644</v>
      </c>
      <c r="B341" s="14">
        <v>67</v>
      </c>
      <c r="C341" s="14" t="s">
        <v>106</v>
      </c>
      <c r="D341" s="14" t="s">
        <v>100</v>
      </c>
      <c r="E341" s="15">
        <v>2991.0183375765764</v>
      </c>
      <c r="F341" s="16">
        <v>11341</v>
      </c>
      <c r="G341" s="17" t="s">
        <v>12</v>
      </c>
      <c r="H341" s="14" t="s">
        <v>16</v>
      </c>
    </row>
    <row r="342" spans="1:8" x14ac:dyDescent="0.2">
      <c r="A342" s="14">
        <v>7553749</v>
      </c>
      <c r="B342" s="14">
        <v>72</v>
      </c>
      <c r="C342" s="14" t="s">
        <v>107</v>
      </c>
      <c r="D342" s="14" t="s">
        <v>108</v>
      </c>
      <c r="E342" s="15">
        <v>9687.494048105309</v>
      </c>
      <c r="F342" s="16">
        <v>26741</v>
      </c>
      <c r="G342" s="17" t="s">
        <v>13</v>
      </c>
      <c r="H342" s="14" t="s">
        <v>16</v>
      </c>
    </row>
    <row r="343" spans="1:8" x14ac:dyDescent="0.2">
      <c r="A343" s="14">
        <v>3563294</v>
      </c>
      <c r="B343" s="14">
        <v>28</v>
      </c>
      <c r="C343" s="14" t="s">
        <v>106</v>
      </c>
      <c r="D343" s="14" t="s">
        <v>97</v>
      </c>
      <c r="E343" s="15">
        <v>4255.9977260446658</v>
      </c>
      <c r="F343" s="16">
        <v>3276</v>
      </c>
      <c r="G343" s="17" t="s">
        <v>13</v>
      </c>
      <c r="H343" s="14" t="s">
        <v>16</v>
      </c>
    </row>
    <row r="344" spans="1:8" x14ac:dyDescent="0.2">
      <c r="A344" s="14">
        <v>3468536</v>
      </c>
      <c r="B344" s="14">
        <v>29</v>
      </c>
      <c r="C344" s="14" t="s">
        <v>107</v>
      </c>
      <c r="D344" s="14" t="s">
        <v>108</v>
      </c>
      <c r="E344" s="15">
        <v>8417.8560260505747</v>
      </c>
      <c r="F344" s="16">
        <v>14533</v>
      </c>
      <c r="G344" s="17" t="s">
        <v>12</v>
      </c>
      <c r="H344" s="14" t="s">
        <v>16</v>
      </c>
    </row>
    <row r="345" spans="1:8" x14ac:dyDescent="0.2">
      <c r="A345" s="14">
        <v>2205499</v>
      </c>
      <c r="B345" s="14">
        <v>48</v>
      </c>
      <c r="C345" s="14" t="s">
        <v>107</v>
      </c>
      <c r="D345" s="14" t="s">
        <v>100</v>
      </c>
      <c r="E345" s="15">
        <v>7409.3206230509868</v>
      </c>
      <c r="F345" s="16">
        <v>22238</v>
      </c>
      <c r="G345" s="17" t="s">
        <v>13</v>
      </c>
      <c r="H345" s="14" t="s">
        <v>17</v>
      </c>
    </row>
    <row r="346" spans="1:8" x14ac:dyDescent="0.2">
      <c r="A346" s="14">
        <v>6126933</v>
      </c>
      <c r="B346" s="14">
        <v>83</v>
      </c>
      <c r="C346" s="14" t="s">
        <v>107</v>
      </c>
      <c r="D346" s="14" t="s">
        <v>97</v>
      </c>
      <c r="E346" s="15">
        <v>4935.1982475449004</v>
      </c>
      <c r="F346" s="16">
        <v>7567</v>
      </c>
      <c r="G346" s="17" t="s">
        <v>11</v>
      </c>
      <c r="H346" s="14" t="s">
        <v>17</v>
      </c>
    </row>
    <row r="347" spans="1:8" x14ac:dyDescent="0.2">
      <c r="A347" s="14">
        <v>3825110</v>
      </c>
      <c r="B347" s="14">
        <v>50</v>
      </c>
      <c r="C347" s="14" t="s">
        <v>107</v>
      </c>
      <c r="D347" s="14" t="s">
        <v>96</v>
      </c>
      <c r="E347" s="15">
        <v>9572.1171918044565</v>
      </c>
      <c r="F347" s="16">
        <v>22383</v>
      </c>
      <c r="G347" s="17" t="s">
        <v>12</v>
      </c>
      <c r="H347" s="14" t="s">
        <v>17</v>
      </c>
    </row>
    <row r="348" spans="1:8" x14ac:dyDescent="0.2">
      <c r="A348" s="14">
        <v>1685700</v>
      </c>
      <c r="B348" s="14">
        <v>58</v>
      </c>
      <c r="C348" s="14" t="s">
        <v>107</v>
      </c>
      <c r="D348" s="14" t="s">
        <v>100</v>
      </c>
      <c r="E348" s="15">
        <v>9808.799350343761</v>
      </c>
      <c r="F348" s="16">
        <v>2948</v>
      </c>
      <c r="G348" s="17" t="s">
        <v>12</v>
      </c>
      <c r="H348" s="14" t="s">
        <v>16</v>
      </c>
    </row>
    <row r="349" spans="1:8" x14ac:dyDescent="0.2">
      <c r="A349" s="14">
        <v>9596225</v>
      </c>
      <c r="B349" s="14">
        <v>28</v>
      </c>
      <c r="C349" s="14" t="s">
        <v>106</v>
      </c>
      <c r="D349" s="14" t="s">
        <v>100</v>
      </c>
      <c r="E349" s="15">
        <v>4396.8945292284416</v>
      </c>
      <c r="F349" s="16">
        <v>27616</v>
      </c>
      <c r="G349" s="17" t="s">
        <v>12</v>
      </c>
      <c r="H349" s="14" t="s">
        <v>16</v>
      </c>
    </row>
    <row r="350" spans="1:8" x14ac:dyDescent="0.2">
      <c r="A350" s="14">
        <v>5390389</v>
      </c>
      <c r="B350" s="14">
        <v>47</v>
      </c>
      <c r="C350" s="14" t="s">
        <v>107</v>
      </c>
      <c r="D350" s="14" t="s">
        <v>100</v>
      </c>
      <c r="E350" s="15">
        <v>5314.701287531977</v>
      </c>
      <c r="F350" s="16">
        <v>10865</v>
      </c>
      <c r="G350" s="17" t="s">
        <v>13</v>
      </c>
      <c r="H350" s="14" t="s">
        <v>16</v>
      </c>
    </row>
    <row r="351" spans="1:8" x14ac:dyDescent="0.2">
      <c r="A351" s="14">
        <v>2246785</v>
      </c>
      <c r="B351" s="14">
        <v>67</v>
      </c>
      <c r="C351" s="14" t="s">
        <v>106</v>
      </c>
      <c r="D351" s="14" t="s">
        <v>97</v>
      </c>
      <c r="E351" s="15">
        <v>2843.4068106767068</v>
      </c>
      <c r="F351" s="16">
        <v>22251</v>
      </c>
      <c r="G351" s="17" t="s">
        <v>12</v>
      </c>
      <c r="H351" s="14" t="s">
        <v>17</v>
      </c>
    </row>
    <row r="352" spans="1:8" x14ac:dyDescent="0.2">
      <c r="A352" s="14">
        <v>2832812</v>
      </c>
      <c r="B352" s="14">
        <v>30</v>
      </c>
      <c r="C352" s="14" t="s">
        <v>107</v>
      </c>
      <c r="D352" s="14" t="s">
        <v>98</v>
      </c>
      <c r="E352" s="15">
        <v>4090.0217212676207</v>
      </c>
      <c r="F352" s="16">
        <v>28458</v>
      </c>
      <c r="G352" s="17" t="s">
        <v>13</v>
      </c>
      <c r="H352" s="14" t="s">
        <v>16</v>
      </c>
    </row>
    <row r="353" spans="1:8" x14ac:dyDescent="0.2">
      <c r="A353" s="14">
        <v>5899917</v>
      </c>
      <c r="B353" s="14">
        <v>77</v>
      </c>
      <c r="C353" s="14" t="s">
        <v>106</v>
      </c>
      <c r="D353" s="14" t="s">
        <v>96</v>
      </c>
      <c r="E353" s="15">
        <v>7900.5939280038056</v>
      </c>
      <c r="F353" s="16">
        <v>20862</v>
      </c>
      <c r="G353" s="17" t="s">
        <v>13</v>
      </c>
      <c r="H353" s="14" t="s">
        <v>16</v>
      </c>
    </row>
    <row r="354" spans="1:8" x14ac:dyDescent="0.2">
      <c r="A354" s="14">
        <v>4398751</v>
      </c>
      <c r="B354" s="14">
        <v>66</v>
      </c>
      <c r="C354" s="14" t="s">
        <v>106</v>
      </c>
      <c r="D354" s="14" t="s">
        <v>100</v>
      </c>
      <c r="E354" s="15">
        <v>4452.6892801838931</v>
      </c>
      <c r="F354" s="16">
        <v>18212</v>
      </c>
      <c r="G354" s="17" t="s">
        <v>13</v>
      </c>
      <c r="H354" s="14" t="s">
        <v>17</v>
      </c>
    </row>
    <row r="355" spans="1:8" x14ac:dyDescent="0.2">
      <c r="A355" s="14">
        <v>8416849</v>
      </c>
      <c r="B355" s="14">
        <v>45</v>
      </c>
      <c r="C355" s="14" t="s">
        <v>106</v>
      </c>
      <c r="D355" s="14" t="s">
        <v>100</v>
      </c>
      <c r="E355" s="15">
        <v>9416.6885031584025</v>
      </c>
      <c r="F355" s="16">
        <v>2292</v>
      </c>
      <c r="G355" s="17" t="s">
        <v>13</v>
      </c>
      <c r="H355" s="14" t="s">
        <v>16</v>
      </c>
    </row>
    <row r="356" spans="1:8" x14ac:dyDescent="0.2">
      <c r="A356" s="14">
        <v>7310214</v>
      </c>
      <c r="B356" s="14">
        <v>55</v>
      </c>
      <c r="C356" s="14" t="s">
        <v>107</v>
      </c>
      <c r="D356" s="14" t="s">
        <v>100</v>
      </c>
      <c r="E356" s="15">
        <v>8289.912234060339</v>
      </c>
      <c r="F356" s="16">
        <v>20288</v>
      </c>
      <c r="G356" s="17" t="s">
        <v>12</v>
      </c>
      <c r="H356" s="14" t="s">
        <v>17</v>
      </c>
    </row>
    <row r="357" spans="1:8" x14ac:dyDescent="0.2">
      <c r="A357" s="14">
        <v>9905093</v>
      </c>
      <c r="B357" s="14">
        <v>38</v>
      </c>
      <c r="C357" s="14" t="s">
        <v>107</v>
      </c>
      <c r="D357" s="14" t="s">
        <v>99</v>
      </c>
      <c r="E357" s="15">
        <v>1087.9626866005431</v>
      </c>
      <c r="F357" s="16">
        <v>27177</v>
      </c>
      <c r="G357" s="17" t="s">
        <v>12</v>
      </c>
      <c r="H357" s="14" t="s">
        <v>16</v>
      </c>
    </row>
    <row r="358" spans="1:8" x14ac:dyDescent="0.2">
      <c r="A358" s="14">
        <v>9427716</v>
      </c>
      <c r="B358" s="14">
        <v>80</v>
      </c>
      <c r="C358" s="14" t="s">
        <v>107</v>
      </c>
      <c r="D358" s="14" t="s">
        <v>96</v>
      </c>
      <c r="E358" s="15">
        <v>4382.5874360504595</v>
      </c>
      <c r="F358" s="16">
        <v>5551</v>
      </c>
      <c r="G358" s="17" t="s">
        <v>11</v>
      </c>
      <c r="H358" s="14" t="s">
        <v>16</v>
      </c>
    </row>
    <row r="359" spans="1:8" x14ac:dyDescent="0.2">
      <c r="A359" s="14">
        <v>2380052</v>
      </c>
      <c r="B359" s="14">
        <v>30</v>
      </c>
      <c r="C359" s="14" t="s">
        <v>107</v>
      </c>
      <c r="D359" s="14" t="s">
        <v>108</v>
      </c>
      <c r="E359" s="15">
        <v>5975.8585748832256</v>
      </c>
      <c r="F359" s="16">
        <v>14327</v>
      </c>
      <c r="G359" s="17" t="s">
        <v>13</v>
      </c>
      <c r="H359" s="14" t="s">
        <v>16</v>
      </c>
    </row>
    <row r="360" spans="1:8" x14ac:dyDescent="0.2">
      <c r="A360" s="14">
        <v>4386400</v>
      </c>
      <c r="B360" s="14">
        <v>80</v>
      </c>
      <c r="C360" s="14" t="s">
        <v>107</v>
      </c>
      <c r="D360" s="14" t="s">
        <v>97</v>
      </c>
      <c r="E360" s="15">
        <v>4413.1035385648529</v>
      </c>
      <c r="F360" s="16">
        <v>26709</v>
      </c>
      <c r="G360" s="17" t="s">
        <v>13</v>
      </c>
      <c r="H360" s="14" t="s">
        <v>17</v>
      </c>
    </row>
    <row r="361" spans="1:8" x14ac:dyDescent="0.2">
      <c r="A361" s="14">
        <v>6822537</v>
      </c>
      <c r="B361" s="14">
        <v>52</v>
      </c>
      <c r="C361" s="14" t="s">
        <v>106</v>
      </c>
      <c r="D361" s="14" t="s">
        <v>108</v>
      </c>
      <c r="E361" s="15">
        <v>6332.6401824436107</v>
      </c>
      <c r="F361" s="16">
        <v>20392</v>
      </c>
      <c r="G361" s="17" t="s">
        <v>12</v>
      </c>
      <c r="H361" s="14" t="s">
        <v>16</v>
      </c>
    </row>
    <row r="362" spans="1:8" x14ac:dyDescent="0.2">
      <c r="A362" s="14">
        <v>1428302</v>
      </c>
      <c r="B362" s="14">
        <v>65</v>
      </c>
      <c r="C362" s="14" t="s">
        <v>106</v>
      </c>
      <c r="D362" s="14" t="s">
        <v>97</v>
      </c>
      <c r="E362" s="15">
        <v>2528.0207385567132</v>
      </c>
      <c r="F362" s="16">
        <v>22903</v>
      </c>
      <c r="G362" s="17" t="s">
        <v>13</v>
      </c>
      <c r="H362" s="14" t="s">
        <v>16</v>
      </c>
    </row>
    <row r="363" spans="1:8" x14ac:dyDescent="0.2">
      <c r="A363" s="14">
        <v>8485610</v>
      </c>
      <c r="B363" s="14">
        <v>40</v>
      </c>
      <c r="C363" s="14" t="s">
        <v>106</v>
      </c>
      <c r="D363" s="14" t="s">
        <v>108</v>
      </c>
      <c r="E363" s="15">
        <v>3020.8444018972336</v>
      </c>
      <c r="F363" s="16">
        <v>29262</v>
      </c>
      <c r="G363" s="17" t="s">
        <v>13</v>
      </c>
      <c r="H363" s="14" t="s">
        <v>16</v>
      </c>
    </row>
    <row r="364" spans="1:8" x14ac:dyDescent="0.2">
      <c r="A364" s="14">
        <v>7144401</v>
      </c>
      <c r="B364" s="14">
        <v>67</v>
      </c>
      <c r="C364" s="14" t="s">
        <v>106</v>
      </c>
      <c r="D364" s="14" t="s">
        <v>98</v>
      </c>
      <c r="E364" s="15">
        <v>8485.1770854858878</v>
      </c>
      <c r="F364" s="16">
        <v>15975</v>
      </c>
      <c r="G364" s="17" t="s">
        <v>11</v>
      </c>
      <c r="H364" s="14" t="s">
        <v>16</v>
      </c>
    </row>
    <row r="365" spans="1:8" x14ac:dyDescent="0.2">
      <c r="A365" s="14">
        <v>2182499</v>
      </c>
      <c r="B365" s="14">
        <v>39</v>
      </c>
      <c r="C365" s="14" t="s">
        <v>107</v>
      </c>
      <c r="D365" s="14" t="s">
        <v>100</v>
      </c>
      <c r="E365" s="15">
        <v>4042.3509396780851</v>
      </c>
      <c r="F365" s="16">
        <v>19161</v>
      </c>
      <c r="G365" s="17" t="s">
        <v>13</v>
      </c>
      <c r="H365" s="14" t="s">
        <v>16</v>
      </c>
    </row>
    <row r="366" spans="1:8" x14ac:dyDescent="0.2">
      <c r="A366" s="14">
        <v>9742178</v>
      </c>
      <c r="B366" s="14">
        <v>34</v>
      </c>
      <c r="C366" s="14" t="s">
        <v>107</v>
      </c>
      <c r="D366" s="14" t="s">
        <v>99</v>
      </c>
      <c r="E366" s="15">
        <v>8544.3355449239225</v>
      </c>
      <c r="F366" s="16">
        <v>21824</v>
      </c>
      <c r="G366" s="17" t="s">
        <v>13</v>
      </c>
      <c r="H366" s="14" t="s">
        <v>16</v>
      </c>
    </row>
    <row r="367" spans="1:8" x14ac:dyDescent="0.2">
      <c r="A367" s="14">
        <v>8338867</v>
      </c>
      <c r="B367" s="14">
        <v>74</v>
      </c>
      <c r="C367" s="14" t="s">
        <v>107</v>
      </c>
      <c r="D367" s="14" t="s">
        <v>100</v>
      </c>
      <c r="E367" s="15">
        <v>2132.8894523863437</v>
      </c>
      <c r="F367" s="16">
        <v>17857</v>
      </c>
      <c r="G367" s="17" t="s">
        <v>13</v>
      </c>
      <c r="H367" s="14" t="s">
        <v>17</v>
      </c>
    </row>
    <row r="368" spans="1:8" x14ac:dyDescent="0.2">
      <c r="A368" s="14">
        <v>1761261</v>
      </c>
      <c r="B368" s="14">
        <v>47</v>
      </c>
      <c r="C368" s="14" t="s">
        <v>106</v>
      </c>
      <c r="D368" s="14" t="s">
        <v>108</v>
      </c>
      <c r="E368" s="15">
        <v>9524.4920891415659</v>
      </c>
      <c r="F368" s="16">
        <v>2088</v>
      </c>
      <c r="G368" s="17" t="s">
        <v>13</v>
      </c>
      <c r="H368" s="14" t="s">
        <v>16</v>
      </c>
    </row>
    <row r="369" spans="1:8" x14ac:dyDescent="0.2">
      <c r="A369" s="14">
        <v>1228682</v>
      </c>
      <c r="B369" s="14">
        <v>29</v>
      </c>
      <c r="C369" s="14" t="s">
        <v>107</v>
      </c>
      <c r="D369" s="14" t="s">
        <v>99</v>
      </c>
      <c r="E369" s="15">
        <v>3011.5038170272046</v>
      </c>
      <c r="F369" s="16">
        <v>8356</v>
      </c>
      <c r="G369" s="17" t="s">
        <v>13</v>
      </c>
      <c r="H369" s="14" t="s">
        <v>16</v>
      </c>
    </row>
    <row r="370" spans="1:8" x14ac:dyDescent="0.2">
      <c r="A370" s="14">
        <v>9784852</v>
      </c>
      <c r="B370" s="14">
        <v>82</v>
      </c>
      <c r="C370" s="14" t="s">
        <v>107</v>
      </c>
      <c r="D370" s="14" t="s">
        <v>96</v>
      </c>
      <c r="E370" s="15">
        <v>3105.9394119446915</v>
      </c>
      <c r="F370" s="16">
        <v>16484</v>
      </c>
      <c r="G370" s="17" t="s">
        <v>13</v>
      </c>
      <c r="H370" s="14" t="s">
        <v>16</v>
      </c>
    </row>
    <row r="371" spans="1:8" x14ac:dyDescent="0.2">
      <c r="A371" s="14">
        <v>4594824</v>
      </c>
      <c r="B371" s="14">
        <v>29</v>
      </c>
      <c r="C371" s="14" t="s">
        <v>106</v>
      </c>
      <c r="D371" s="14" t="s">
        <v>97</v>
      </c>
      <c r="E371" s="15">
        <v>3770.5608896083154</v>
      </c>
      <c r="F371" s="16">
        <v>16249</v>
      </c>
      <c r="G371" s="17" t="s">
        <v>13</v>
      </c>
      <c r="H371" s="14" t="s">
        <v>16</v>
      </c>
    </row>
    <row r="372" spans="1:8" x14ac:dyDescent="0.2">
      <c r="A372" s="14">
        <v>3361186</v>
      </c>
      <c r="B372" s="14">
        <v>42</v>
      </c>
      <c r="C372" s="14" t="s">
        <v>107</v>
      </c>
      <c r="D372" s="14" t="s">
        <v>100</v>
      </c>
      <c r="E372" s="15">
        <v>4433.2149451857458</v>
      </c>
      <c r="F372" s="16">
        <v>11228</v>
      </c>
      <c r="G372" s="17" t="s">
        <v>11</v>
      </c>
      <c r="H372" s="14" t="s">
        <v>17</v>
      </c>
    </row>
    <row r="373" spans="1:8" x14ac:dyDescent="0.2">
      <c r="A373" s="14">
        <v>4473651</v>
      </c>
      <c r="B373" s="14">
        <v>65</v>
      </c>
      <c r="C373" s="14" t="s">
        <v>107</v>
      </c>
      <c r="D373" s="14" t="s">
        <v>99</v>
      </c>
      <c r="E373" s="15">
        <v>8669.8457091355194</v>
      </c>
      <c r="F373" s="16">
        <v>23715</v>
      </c>
      <c r="G373" s="17" t="s">
        <v>13</v>
      </c>
      <c r="H373" s="14" t="s">
        <v>16</v>
      </c>
    </row>
    <row r="374" spans="1:8" x14ac:dyDescent="0.2">
      <c r="A374" s="14">
        <v>1421897</v>
      </c>
      <c r="B374" s="14">
        <v>30</v>
      </c>
      <c r="C374" s="14" t="s">
        <v>106</v>
      </c>
      <c r="D374" s="14" t="s">
        <v>108</v>
      </c>
      <c r="E374" s="15">
        <v>2303.7150229120803</v>
      </c>
      <c r="F374" s="16">
        <v>8035</v>
      </c>
      <c r="G374" s="17" t="s">
        <v>13</v>
      </c>
      <c r="H374" s="14" t="s">
        <v>16</v>
      </c>
    </row>
    <row r="375" spans="1:8" x14ac:dyDescent="0.2">
      <c r="A375" s="14">
        <v>7072051</v>
      </c>
      <c r="B375" s="14">
        <v>61</v>
      </c>
      <c r="C375" s="14" t="s">
        <v>107</v>
      </c>
      <c r="D375" s="14" t="s">
        <v>99</v>
      </c>
      <c r="E375" s="15">
        <v>8310.0652187994983</v>
      </c>
      <c r="F375" s="16">
        <v>24350</v>
      </c>
      <c r="G375" s="17" t="s">
        <v>12</v>
      </c>
      <c r="H375" s="14" t="s">
        <v>16</v>
      </c>
    </row>
    <row r="376" spans="1:8" x14ac:dyDescent="0.2">
      <c r="A376" s="14">
        <v>4930887</v>
      </c>
      <c r="B376" s="14">
        <v>55</v>
      </c>
      <c r="C376" s="14" t="s">
        <v>107</v>
      </c>
      <c r="D376" s="14" t="s">
        <v>100</v>
      </c>
      <c r="E376" s="15">
        <v>5679.9621018788184</v>
      </c>
      <c r="F376" s="16">
        <v>13482</v>
      </c>
      <c r="G376" s="17" t="s">
        <v>11</v>
      </c>
      <c r="H376" s="14" t="s">
        <v>16</v>
      </c>
    </row>
    <row r="377" spans="1:8" x14ac:dyDescent="0.2">
      <c r="A377" s="14">
        <v>5371587</v>
      </c>
      <c r="B377" s="14">
        <v>77</v>
      </c>
      <c r="C377" s="14" t="s">
        <v>107</v>
      </c>
      <c r="D377" s="14" t="s">
        <v>108</v>
      </c>
      <c r="E377" s="15">
        <v>6219.4292765056425</v>
      </c>
      <c r="F377" s="16">
        <v>6239</v>
      </c>
      <c r="G377" s="17" t="s">
        <v>13</v>
      </c>
      <c r="H377" s="14" t="s">
        <v>17</v>
      </c>
    </row>
    <row r="378" spans="1:8" x14ac:dyDescent="0.2">
      <c r="A378" s="14">
        <v>7901661</v>
      </c>
      <c r="B378" s="14">
        <v>85</v>
      </c>
      <c r="C378" s="14" t="s">
        <v>107</v>
      </c>
      <c r="D378" s="14" t="s">
        <v>98</v>
      </c>
      <c r="E378" s="15">
        <v>4486.8143801713113</v>
      </c>
      <c r="F378" s="16">
        <v>22900</v>
      </c>
      <c r="G378" s="17" t="s">
        <v>12</v>
      </c>
      <c r="H378" s="14" t="s">
        <v>17</v>
      </c>
    </row>
    <row r="379" spans="1:8" x14ac:dyDescent="0.2">
      <c r="A379" s="14">
        <v>4637834</v>
      </c>
      <c r="B379" s="14">
        <v>48</v>
      </c>
      <c r="C379" s="14" t="s">
        <v>106</v>
      </c>
      <c r="D379" s="14" t="s">
        <v>98</v>
      </c>
      <c r="E379" s="15">
        <v>7642.7891543483429</v>
      </c>
      <c r="F379" s="16">
        <v>23603</v>
      </c>
      <c r="G379" s="17" t="s">
        <v>13</v>
      </c>
      <c r="H379" s="14" t="s">
        <v>16</v>
      </c>
    </row>
    <row r="380" spans="1:8" x14ac:dyDescent="0.2">
      <c r="A380" s="14">
        <v>7848559</v>
      </c>
      <c r="B380" s="14">
        <v>69</v>
      </c>
      <c r="C380" s="14" t="s">
        <v>106</v>
      </c>
      <c r="D380" s="14" t="s">
        <v>108</v>
      </c>
      <c r="E380" s="15">
        <v>614.24965487775989</v>
      </c>
      <c r="F380" s="16">
        <v>14819</v>
      </c>
      <c r="G380" s="17" t="s">
        <v>13</v>
      </c>
      <c r="H380" s="14" t="s">
        <v>17</v>
      </c>
    </row>
    <row r="381" spans="1:8" x14ac:dyDescent="0.2">
      <c r="A381" s="14">
        <v>2093453</v>
      </c>
      <c r="B381" s="14">
        <v>55</v>
      </c>
      <c r="C381" s="14" t="s">
        <v>106</v>
      </c>
      <c r="D381" s="14" t="s">
        <v>97</v>
      </c>
      <c r="E381" s="15">
        <v>5416.4111246939055</v>
      </c>
      <c r="F381" s="16">
        <v>27240</v>
      </c>
      <c r="G381" s="17" t="s">
        <v>13</v>
      </c>
      <c r="H381" s="14" t="s">
        <v>16</v>
      </c>
    </row>
    <row r="382" spans="1:8" x14ac:dyDescent="0.2">
      <c r="A382" s="14">
        <v>2700318</v>
      </c>
      <c r="B382" s="14">
        <v>53</v>
      </c>
      <c r="C382" s="14" t="s">
        <v>106</v>
      </c>
      <c r="D382" s="14" t="s">
        <v>97</v>
      </c>
      <c r="E382" s="15">
        <v>4467.8536966481524</v>
      </c>
      <c r="F382" s="16">
        <v>1916</v>
      </c>
      <c r="G382" s="17" t="s">
        <v>12</v>
      </c>
      <c r="H382" s="14" t="s">
        <v>16</v>
      </c>
    </row>
    <row r="383" spans="1:8" x14ac:dyDescent="0.2">
      <c r="A383" s="14">
        <v>8235324</v>
      </c>
      <c r="B383" s="14">
        <v>49</v>
      </c>
      <c r="C383" s="14" t="s">
        <v>106</v>
      </c>
      <c r="D383" s="14" t="s">
        <v>99</v>
      </c>
      <c r="E383" s="15">
        <v>8661.0637277160604</v>
      </c>
      <c r="F383" s="16">
        <v>8611</v>
      </c>
      <c r="G383" s="17" t="s">
        <v>13</v>
      </c>
      <c r="H383" s="14" t="s">
        <v>16</v>
      </c>
    </row>
    <row r="384" spans="1:8" x14ac:dyDescent="0.2">
      <c r="A384" s="14">
        <v>7881360</v>
      </c>
      <c r="B384" s="14">
        <v>27</v>
      </c>
      <c r="C384" s="14" t="s">
        <v>106</v>
      </c>
      <c r="D384" s="14" t="s">
        <v>108</v>
      </c>
      <c r="E384" s="15">
        <v>7742.5041003818587</v>
      </c>
      <c r="F384" s="16">
        <v>3293</v>
      </c>
      <c r="G384" s="17" t="s">
        <v>13</v>
      </c>
      <c r="H384" s="14" t="s">
        <v>17</v>
      </c>
    </row>
    <row r="385" spans="1:8" x14ac:dyDescent="0.2">
      <c r="A385" s="14">
        <v>4025470</v>
      </c>
      <c r="B385" s="14">
        <v>77</v>
      </c>
      <c r="C385" s="14" t="s">
        <v>107</v>
      </c>
      <c r="D385" s="14" t="s">
        <v>108</v>
      </c>
      <c r="E385" s="15">
        <v>6118.5893555365765</v>
      </c>
      <c r="F385" s="16">
        <v>3385</v>
      </c>
      <c r="G385" s="17" t="s">
        <v>13</v>
      </c>
      <c r="H385" s="14" t="s">
        <v>16</v>
      </c>
    </row>
    <row r="386" spans="1:8" x14ac:dyDescent="0.2">
      <c r="A386" s="14">
        <v>6778012</v>
      </c>
      <c r="B386" s="14">
        <v>84</v>
      </c>
      <c r="C386" s="14" t="s">
        <v>106</v>
      </c>
      <c r="D386" s="14" t="s">
        <v>98</v>
      </c>
      <c r="E386" s="15">
        <v>7111.5825744667072</v>
      </c>
      <c r="F386" s="16">
        <v>22942</v>
      </c>
      <c r="G386" s="17" t="s">
        <v>13</v>
      </c>
      <c r="H386" s="14" t="s">
        <v>16</v>
      </c>
    </row>
    <row r="387" spans="1:8" x14ac:dyDescent="0.2">
      <c r="A387" s="14">
        <v>7960597</v>
      </c>
      <c r="B387" s="14">
        <v>16</v>
      </c>
      <c r="C387" s="14" t="s">
        <v>107</v>
      </c>
      <c r="D387" s="14" t="s">
        <v>99</v>
      </c>
      <c r="E387" s="15">
        <v>4898.7426027284437</v>
      </c>
      <c r="F387" s="16">
        <v>19470</v>
      </c>
      <c r="G387" s="17" t="s">
        <v>12</v>
      </c>
      <c r="H387" s="14" t="s">
        <v>16</v>
      </c>
    </row>
    <row r="388" spans="1:8" x14ac:dyDescent="0.2">
      <c r="A388" s="14">
        <v>5511852</v>
      </c>
      <c r="B388" s="14">
        <v>58</v>
      </c>
      <c r="C388" s="14" t="s">
        <v>107</v>
      </c>
      <c r="D388" s="14" t="s">
        <v>108</v>
      </c>
      <c r="E388" s="15">
        <v>3737.4733784895147</v>
      </c>
      <c r="F388" s="16">
        <v>26256</v>
      </c>
      <c r="G388" s="17" t="s">
        <v>13</v>
      </c>
      <c r="H388" s="14" t="s">
        <v>16</v>
      </c>
    </row>
    <row r="389" spans="1:8" x14ac:dyDescent="0.2">
      <c r="A389" s="14">
        <v>4416124</v>
      </c>
      <c r="B389" s="14">
        <v>65</v>
      </c>
      <c r="C389" s="14" t="s">
        <v>106</v>
      </c>
      <c r="D389" s="14" t="s">
        <v>108</v>
      </c>
      <c r="E389" s="15">
        <v>5332.1716360149276</v>
      </c>
      <c r="F389" s="16">
        <v>6253</v>
      </c>
      <c r="G389" s="17" t="s">
        <v>13</v>
      </c>
      <c r="H389" s="14" t="s">
        <v>16</v>
      </c>
    </row>
    <row r="390" spans="1:8" x14ac:dyDescent="0.2">
      <c r="A390" s="14">
        <v>6823917</v>
      </c>
      <c r="B390" s="14">
        <v>23</v>
      </c>
      <c r="C390" s="14" t="s">
        <v>107</v>
      </c>
      <c r="D390" s="14" t="s">
        <v>97</v>
      </c>
      <c r="E390" s="15">
        <v>8977.2116106931608</v>
      </c>
      <c r="F390" s="16">
        <v>28066</v>
      </c>
      <c r="G390" s="17" t="s">
        <v>13</v>
      </c>
      <c r="H390" s="14" t="s">
        <v>16</v>
      </c>
    </row>
    <row r="391" spans="1:8" x14ac:dyDescent="0.2">
      <c r="A391" s="14">
        <v>7534728</v>
      </c>
      <c r="B391" s="14">
        <v>41</v>
      </c>
      <c r="C391" s="14" t="s">
        <v>107</v>
      </c>
      <c r="D391" s="14" t="s">
        <v>98</v>
      </c>
      <c r="E391" s="15">
        <v>5445.2485414621724</v>
      </c>
      <c r="F391" s="16">
        <v>17812</v>
      </c>
      <c r="G391" s="17" t="s">
        <v>12</v>
      </c>
      <c r="H391" s="14" t="s">
        <v>16</v>
      </c>
    </row>
    <row r="392" spans="1:8" x14ac:dyDescent="0.2">
      <c r="A392" s="14">
        <v>2113224</v>
      </c>
      <c r="B392" s="14">
        <v>42</v>
      </c>
      <c r="C392" s="14" t="s">
        <v>107</v>
      </c>
      <c r="D392" s="14" t="s">
        <v>96</v>
      </c>
      <c r="E392" s="15">
        <v>6730.961807855886</v>
      </c>
      <c r="F392" s="16">
        <v>14844</v>
      </c>
      <c r="G392" s="17" t="s">
        <v>11</v>
      </c>
      <c r="H392" s="14" t="s">
        <v>17</v>
      </c>
    </row>
    <row r="393" spans="1:8" x14ac:dyDescent="0.2">
      <c r="A393" s="14">
        <v>2986710</v>
      </c>
      <c r="B393" s="14">
        <v>30</v>
      </c>
      <c r="C393" s="14" t="s">
        <v>107</v>
      </c>
      <c r="D393" s="14" t="s">
        <v>97</v>
      </c>
      <c r="E393" s="15">
        <v>3375.6386396291091</v>
      </c>
      <c r="F393" s="16">
        <v>13433</v>
      </c>
      <c r="G393" s="17" t="s">
        <v>12</v>
      </c>
      <c r="H393" s="14" t="s">
        <v>16</v>
      </c>
    </row>
    <row r="394" spans="1:8" x14ac:dyDescent="0.2">
      <c r="A394" s="14">
        <v>2629529</v>
      </c>
      <c r="B394" s="14">
        <v>17</v>
      </c>
      <c r="C394" s="14" t="s">
        <v>106</v>
      </c>
      <c r="D394" s="14" t="s">
        <v>108</v>
      </c>
      <c r="E394" s="15">
        <v>3131.5881843914017</v>
      </c>
      <c r="F394" s="16">
        <v>25877</v>
      </c>
      <c r="G394" s="17" t="s">
        <v>11</v>
      </c>
      <c r="H394" s="14" t="s">
        <v>16</v>
      </c>
    </row>
    <row r="395" spans="1:8" x14ac:dyDescent="0.2">
      <c r="A395" s="14">
        <v>8368309</v>
      </c>
      <c r="B395" s="14">
        <v>70</v>
      </c>
      <c r="C395" s="14" t="s">
        <v>106</v>
      </c>
      <c r="D395" s="14" t="s">
        <v>100</v>
      </c>
      <c r="E395" s="15">
        <v>8393.5794817052629</v>
      </c>
      <c r="F395" s="16">
        <v>12938</v>
      </c>
      <c r="G395" s="17" t="s">
        <v>12</v>
      </c>
      <c r="H395" s="14" t="s">
        <v>17</v>
      </c>
    </row>
    <row r="396" spans="1:8" x14ac:dyDescent="0.2">
      <c r="A396" s="14">
        <v>2911217</v>
      </c>
      <c r="B396" s="14">
        <v>39</v>
      </c>
      <c r="C396" s="14" t="s">
        <v>106</v>
      </c>
      <c r="D396" s="14" t="s">
        <v>98</v>
      </c>
      <c r="E396" s="15">
        <v>919.11468948198137</v>
      </c>
      <c r="F396" s="16">
        <v>29402</v>
      </c>
      <c r="G396" s="17" t="s">
        <v>12</v>
      </c>
      <c r="H396" s="14" t="s">
        <v>16</v>
      </c>
    </row>
    <row r="397" spans="1:8" x14ac:dyDescent="0.2">
      <c r="A397" s="14">
        <v>4533066</v>
      </c>
      <c r="B397" s="14">
        <v>27</v>
      </c>
      <c r="C397" s="14" t="s">
        <v>107</v>
      </c>
      <c r="D397" s="14" t="s">
        <v>96</v>
      </c>
      <c r="E397" s="15">
        <v>5697.8285005136322</v>
      </c>
      <c r="F397" s="16">
        <v>22481</v>
      </c>
      <c r="G397" s="17" t="s">
        <v>12</v>
      </c>
      <c r="H397" s="14" t="s">
        <v>16</v>
      </c>
    </row>
    <row r="398" spans="1:8" x14ac:dyDescent="0.2">
      <c r="A398" s="14">
        <v>5915524</v>
      </c>
      <c r="B398" s="14">
        <v>72</v>
      </c>
      <c r="C398" s="14" t="s">
        <v>106</v>
      </c>
      <c r="D398" s="14" t="s">
        <v>98</v>
      </c>
      <c r="E398" s="15">
        <v>8735.6840334332446</v>
      </c>
      <c r="F398" s="16">
        <v>9457</v>
      </c>
      <c r="G398" s="17" t="s">
        <v>13</v>
      </c>
      <c r="H398" s="14" t="s">
        <v>17</v>
      </c>
    </row>
    <row r="399" spans="1:8" x14ac:dyDescent="0.2">
      <c r="A399" s="14">
        <v>9644564</v>
      </c>
      <c r="B399" s="14">
        <v>46</v>
      </c>
      <c r="C399" s="14" t="s">
        <v>107</v>
      </c>
      <c r="D399" s="14" t="s">
        <v>98</v>
      </c>
      <c r="E399" s="15">
        <v>7919.7127531551396</v>
      </c>
      <c r="F399" s="16">
        <v>17307</v>
      </c>
      <c r="G399" s="17" t="s">
        <v>13</v>
      </c>
      <c r="H399" s="14" t="s">
        <v>16</v>
      </c>
    </row>
    <row r="400" spans="1:8" x14ac:dyDescent="0.2">
      <c r="A400" s="14">
        <v>8313580</v>
      </c>
      <c r="B400" s="14">
        <v>84</v>
      </c>
      <c r="C400" s="14" t="s">
        <v>107</v>
      </c>
      <c r="D400" s="14" t="s">
        <v>108</v>
      </c>
      <c r="E400" s="15">
        <v>5357.4173071736241</v>
      </c>
      <c r="F400" s="16">
        <v>9503</v>
      </c>
      <c r="G400" s="17" t="s">
        <v>11</v>
      </c>
      <c r="H400" s="14" t="s">
        <v>16</v>
      </c>
    </row>
    <row r="401" spans="1:8" x14ac:dyDescent="0.2">
      <c r="A401" s="14">
        <v>5982435</v>
      </c>
      <c r="B401" s="14">
        <v>59</v>
      </c>
      <c r="C401" s="14" t="s">
        <v>107</v>
      </c>
      <c r="D401" s="14" t="s">
        <v>96</v>
      </c>
      <c r="E401" s="15">
        <v>745.69643475762871</v>
      </c>
      <c r="F401" s="16">
        <v>2661</v>
      </c>
      <c r="G401" s="17" t="s">
        <v>13</v>
      </c>
      <c r="H401" s="14" t="s">
        <v>16</v>
      </c>
    </row>
    <row r="402" spans="1:8" x14ac:dyDescent="0.2">
      <c r="A402" s="14">
        <v>5811301</v>
      </c>
      <c r="B402" s="14">
        <v>44</v>
      </c>
      <c r="C402" s="14" t="s">
        <v>106</v>
      </c>
      <c r="D402" s="14" t="s">
        <v>108</v>
      </c>
      <c r="E402" s="15">
        <v>4126.4302808845141</v>
      </c>
      <c r="F402" s="16">
        <v>27084</v>
      </c>
      <c r="G402" s="17" t="s">
        <v>13</v>
      </c>
      <c r="H402" s="14" t="s">
        <v>16</v>
      </c>
    </row>
    <row r="403" spans="1:8" x14ac:dyDescent="0.2">
      <c r="A403" s="14">
        <v>1129206</v>
      </c>
      <c r="B403" s="14">
        <v>73</v>
      </c>
      <c r="C403" s="14" t="s">
        <v>107</v>
      </c>
      <c r="D403" s="14" t="s">
        <v>96</v>
      </c>
      <c r="E403" s="15">
        <v>3678.1413734525468</v>
      </c>
      <c r="F403" s="16">
        <v>2844</v>
      </c>
      <c r="G403" s="17" t="s">
        <v>12</v>
      </c>
      <c r="H403" s="14" t="s">
        <v>17</v>
      </c>
    </row>
    <row r="404" spans="1:8" x14ac:dyDescent="0.2">
      <c r="A404" s="14">
        <v>4501790</v>
      </c>
      <c r="B404" s="14">
        <v>66</v>
      </c>
      <c r="C404" s="14" t="s">
        <v>107</v>
      </c>
      <c r="D404" s="14" t="s">
        <v>97</v>
      </c>
      <c r="E404" s="15">
        <v>7073.2744557024698</v>
      </c>
      <c r="F404" s="16">
        <v>12614</v>
      </c>
      <c r="G404" s="17" t="s">
        <v>13</v>
      </c>
      <c r="H404" s="14" t="s">
        <v>16</v>
      </c>
    </row>
    <row r="405" spans="1:8" x14ac:dyDescent="0.2">
      <c r="A405" s="14">
        <v>9078111</v>
      </c>
      <c r="B405" s="14">
        <v>80</v>
      </c>
      <c r="C405" s="14" t="s">
        <v>106</v>
      </c>
      <c r="D405" s="14" t="s">
        <v>96</v>
      </c>
      <c r="E405" s="15">
        <v>5199.6032539436501</v>
      </c>
      <c r="F405" s="16">
        <v>26575</v>
      </c>
      <c r="G405" s="17" t="s">
        <v>12</v>
      </c>
      <c r="H405" s="14" t="s">
        <v>16</v>
      </c>
    </row>
    <row r="406" spans="1:8" x14ac:dyDescent="0.2">
      <c r="A406" s="14">
        <v>3231004</v>
      </c>
      <c r="B406" s="14">
        <v>54</v>
      </c>
      <c r="C406" s="14" t="s">
        <v>106</v>
      </c>
      <c r="D406" s="14" t="s">
        <v>100</v>
      </c>
      <c r="E406" s="15">
        <v>3643.0573263923925</v>
      </c>
      <c r="F406" s="16">
        <v>9977</v>
      </c>
      <c r="G406" s="17" t="s">
        <v>13</v>
      </c>
      <c r="H406" s="14" t="s">
        <v>17</v>
      </c>
    </row>
    <row r="407" spans="1:8" x14ac:dyDescent="0.2">
      <c r="A407" s="14">
        <v>3880017</v>
      </c>
      <c r="B407" s="14">
        <v>35</v>
      </c>
      <c r="C407" s="14" t="s">
        <v>106</v>
      </c>
      <c r="D407" s="14" t="s">
        <v>99</v>
      </c>
      <c r="E407" s="15">
        <v>9649.999039433138</v>
      </c>
      <c r="F407" s="16">
        <v>27171</v>
      </c>
      <c r="G407" s="17" t="s">
        <v>11</v>
      </c>
      <c r="H407" s="14" t="s">
        <v>16</v>
      </c>
    </row>
    <row r="408" spans="1:8" x14ac:dyDescent="0.2">
      <c r="A408" s="14">
        <v>9931024</v>
      </c>
      <c r="B408" s="14">
        <v>36</v>
      </c>
      <c r="C408" s="14" t="s">
        <v>107</v>
      </c>
      <c r="D408" s="14" t="s">
        <v>108</v>
      </c>
      <c r="E408" s="15">
        <v>6485.5628430253828</v>
      </c>
      <c r="F408" s="16">
        <v>17472</v>
      </c>
      <c r="G408" s="17" t="s">
        <v>11</v>
      </c>
      <c r="H408" s="14" t="s">
        <v>16</v>
      </c>
    </row>
    <row r="409" spans="1:8" x14ac:dyDescent="0.2">
      <c r="A409" s="14">
        <v>1301792</v>
      </c>
      <c r="B409" s="14">
        <v>51</v>
      </c>
      <c r="C409" s="14" t="s">
        <v>107</v>
      </c>
      <c r="D409" s="14" t="s">
        <v>100</v>
      </c>
      <c r="E409" s="15">
        <v>6522.3685301743144</v>
      </c>
      <c r="F409" s="16">
        <v>7186</v>
      </c>
      <c r="G409" s="17" t="s">
        <v>12</v>
      </c>
      <c r="H409" s="14" t="s">
        <v>17</v>
      </c>
    </row>
    <row r="410" spans="1:8" x14ac:dyDescent="0.2">
      <c r="A410" s="14">
        <v>3797948</v>
      </c>
      <c r="B410" s="14">
        <v>60</v>
      </c>
      <c r="C410" s="14" t="s">
        <v>106</v>
      </c>
      <c r="D410" s="14" t="s">
        <v>98</v>
      </c>
      <c r="E410" s="15">
        <v>9638.7216458793591</v>
      </c>
      <c r="F410" s="16">
        <v>10758</v>
      </c>
      <c r="G410" s="17" t="s">
        <v>11</v>
      </c>
      <c r="H410" s="14" t="s">
        <v>16</v>
      </c>
    </row>
    <row r="411" spans="1:8" x14ac:dyDescent="0.2">
      <c r="A411" s="14">
        <v>4667213</v>
      </c>
      <c r="B411" s="14">
        <v>34</v>
      </c>
      <c r="C411" s="14" t="s">
        <v>106</v>
      </c>
      <c r="D411" s="14" t="s">
        <v>99</v>
      </c>
      <c r="E411" s="15">
        <v>6562.2671833318082</v>
      </c>
      <c r="F411" s="16">
        <v>18503</v>
      </c>
      <c r="G411" s="17" t="s">
        <v>13</v>
      </c>
      <c r="H411" s="14" t="s">
        <v>17</v>
      </c>
    </row>
    <row r="412" spans="1:8" x14ac:dyDescent="0.2">
      <c r="A412" s="14">
        <v>3935594</v>
      </c>
      <c r="B412" s="14">
        <v>41</v>
      </c>
      <c r="C412" s="14" t="s">
        <v>107</v>
      </c>
      <c r="D412" s="14" t="s">
        <v>97</v>
      </c>
      <c r="E412" s="15">
        <v>4147.6191492400476</v>
      </c>
      <c r="F412" s="16">
        <v>1007</v>
      </c>
      <c r="G412" s="17" t="s">
        <v>13</v>
      </c>
      <c r="H412" s="14" t="s">
        <v>16</v>
      </c>
    </row>
    <row r="413" spans="1:8" x14ac:dyDescent="0.2">
      <c r="A413" s="14">
        <v>9923282</v>
      </c>
      <c r="B413" s="14">
        <v>77</v>
      </c>
      <c r="C413" s="14" t="s">
        <v>107</v>
      </c>
      <c r="D413" s="14" t="s">
        <v>100</v>
      </c>
      <c r="E413" s="15">
        <v>6256.2381127792114</v>
      </c>
      <c r="F413" s="16">
        <v>21825</v>
      </c>
      <c r="G413" s="17" t="s">
        <v>12</v>
      </c>
      <c r="H413" s="14" t="s">
        <v>17</v>
      </c>
    </row>
    <row r="414" spans="1:8" x14ac:dyDescent="0.2">
      <c r="A414" s="14">
        <v>8184540</v>
      </c>
      <c r="B414" s="14">
        <v>32</v>
      </c>
      <c r="C414" s="14" t="s">
        <v>106</v>
      </c>
      <c r="D414" s="14" t="s">
        <v>99</v>
      </c>
      <c r="E414" s="15">
        <v>7649.3053705412467</v>
      </c>
      <c r="F414" s="16">
        <v>12640</v>
      </c>
      <c r="G414" s="17" t="s">
        <v>12</v>
      </c>
      <c r="H414" s="14" t="s">
        <v>17</v>
      </c>
    </row>
    <row r="415" spans="1:8" x14ac:dyDescent="0.2">
      <c r="A415" s="14">
        <v>8055340</v>
      </c>
      <c r="B415" s="14">
        <v>63</v>
      </c>
      <c r="C415" s="14" t="s">
        <v>106</v>
      </c>
      <c r="D415" s="14" t="s">
        <v>108</v>
      </c>
      <c r="E415" s="15">
        <v>3268.6379999159408</v>
      </c>
      <c r="F415" s="16">
        <v>1524</v>
      </c>
      <c r="G415" s="17" t="s">
        <v>13</v>
      </c>
      <c r="H415" s="14" t="s">
        <v>16</v>
      </c>
    </row>
    <row r="416" spans="1:8" x14ac:dyDescent="0.2">
      <c r="A416" s="14">
        <v>3230591</v>
      </c>
      <c r="B416" s="14">
        <v>82</v>
      </c>
      <c r="C416" s="14" t="s">
        <v>106</v>
      </c>
      <c r="D416" s="14" t="s">
        <v>99</v>
      </c>
      <c r="E416" s="15">
        <v>3779.4858958487407</v>
      </c>
      <c r="F416" s="16">
        <v>22751</v>
      </c>
      <c r="G416" s="17" t="s">
        <v>13</v>
      </c>
      <c r="H416" s="14" t="s">
        <v>16</v>
      </c>
    </row>
    <row r="417" spans="1:8" x14ac:dyDescent="0.2">
      <c r="A417" s="14">
        <v>4839176</v>
      </c>
      <c r="B417" s="14">
        <v>78</v>
      </c>
      <c r="C417" s="14" t="s">
        <v>106</v>
      </c>
      <c r="D417" s="14" t="s">
        <v>98</v>
      </c>
      <c r="E417" s="15">
        <v>848.54307235801537</v>
      </c>
      <c r="F417" s="16">
        <v>11892</v>
      </c>
      <c r="G417" s="17" t="s">
        <v>12</v>
      </c>
      <c r="H417" s="14" t="s">
        <v>16</v>
      </c>
    </row>
    <row r="418" spans="1:8" x14ac:dyDescent="0.2">
      <c r="A418" s="14">
        <v>2648785</v>
      </c>
      <c r="B418" s="14">
        <v>45</v>
      </c>
      <c r="C418" s="14" t="s">
        <v>107</v>
      </c>
      <c r="D418" s="14" t="s">
        <v>99</v>
      </c>
      <c r="E418" s="15">
        <v>3344.4239763428923</v>
      </c>
      <c r="F418" s="16">
        <v>16605</v>
      </c>
      <c r="G418" s="17" t="s">
        <v>11</v>
      </c>
      <c r="H418" s="14" t="s">
        <v>16</v>
      </c>
    </row>
    <row r="419" spans="1:8" x14ac:dyDescent="0.2">
      <c r="A419" s="14">
        <v>4336050</v>
      </c>
      <c r="B419" s="14">
        <v>69</v>
      </c>
      <c r="C419" s="14" t="s">
        <v>107</v>
      </c>
      <c r="D419" s="14" t="s">
        <v>98</v>
      </c>
      <c r="E419" s="15">
        <v>7875.9775798628716</v>
      </c>
      <c r="F419" s="16">
        <v>5207</v>
      </c>
      <c r="G419" s="17" t="s">
        <v>13</v>
      </c>
      <c r="H419" s="14" t="s">
        <v>16</v>
      </c>
    </row>
    <row r="420" spans="1:8" x14ac:dyDescent="0.2">
      <c r="A420" s="14">
        <v>2226330</v>
      </c>
      <c r="B420" s="14">
        <v>32</v>
      </c>
      <c r="C420" s="14" t="s">
        <v>107</v>
      </c>
      <c r="D420" s="14" t="s">
        <v>108</v>
      </c>
      <c r="E420" s="15">
        <v>8474.6335497214059</v>
      </c>
      <c r="F420" s="16">
        <v>27977</v>
      </c>
      <c r="G420" s="17" t="s">
        <v>12</v>
      </c>
      <c r="H420" s="14" t="s">
        <v>16</v>
      </c>
    </row>
    <row r="421" spans="1:8" x14ac:dyDescent="0.2">
      <c r="A421" s="14">
        <v>3277312</v>
      </c>
      <c r="B421" s="14">
        <v>29</v>
      </c>
      <c r="C421" s="14" t="s">
        <v>106</v>
      </c>
      <c r="D421" s="14" t="s">
        <v>98</v>
      </c>
      <c r="E421" s="15">
        <v>2708.3178801358231</v>
      </c>
      <c r="F421" s="16">
        <v>27491</v>
      </c>
      <c r="G421" s="17" t="s">
        <v>13</v>
      </c>
      <c r="H421" s="14" t="s">
        <v>16</v>
      </c>
    </row>
    <row r="422" spans="1:8" x14ac:dyDescent="0.2">
      <c r="A422" s="14">
        <v>6234055</v>
      </c>
      <c r="B422" s="14">
        <v>85</v>
      </c>
      <c r="C422" s="14" t="s">
        <v>106</v>
      </c>
      <c r="D422" s="14" t="s">
        <v>99</v>
      </c>
      <c r="E422" s="15">
        <v>9060.9139671589382</v>
      </c>
      <c r="F422" s="16">
        <v>6079</v>
      </c>
      <c r="G422" s="17" t="s">
        <v>12</v>
      </c>
      <c r="H422" s="14" t="s">
        <v>16</v>
      </c>
    </row>
    <row r="423" spans="1:8" x14ac:dyDescent="0.2">
      <c r="A423" s="14">
        <v>6535243</v>
      </c>
      <c r="B423" s="14">
        <v>18</v>
      </c>
      <c r="C423" s="14" t="s">
        <v>107</v>
      </c>
      <c r="D423" s="14" t="s">
        <v>97</v>
      </c>
      <c r="E423" s="15">
        <v>1781.3885050758488</v>
      </c>
      <c r="F423" s="16">
        <v>22350</v>
      </c>
      <c r="G423" s="17" t="s">
        <v>12</v>
      </c>
      <c r="H423" s="14" t="s">
        <v>17</v>
      </c>
    </row>
    <row r="424" spans="1:8" x14ac:dyDescent="0.2">
      <c r="A424" s="14">
        <v>8416610</v>
      </c>
      <c r="B424" s="14">
        <v>83</v>
      </c>
      <c r="C424" s="14" t="s">
        <v>107</v>
      </c>
      <c r="D424" s="14" t="s">
        <v>108</v>
      </c>
      <c r="E424" s="15">
        <v>9426.2479706121994</v>
      </c>
      <c r="F424" s="16">
        <v>3275</v>
      </c>
      <c r="G424" s="17" t="s">
        <v>11</v>
      </c>
      <c r="H424" s="14" t="s">
        <v>17</v>
      </c>
    </row>
    <row r="425" spans="1:8" x14ac:dyDescent="0.2">
      <c r="A425" s="14">
        <v>6452701</v>
      </c>
      <c r="B425" s="14">
        <v>52</v>
      </c>
      <c r="C425" s="14" t="s">
        <v>107</v>
      </c>
      <c r="D425" s="14" t="s">
        <v>98</v>
      </c>
      <c r="E425" s="15">
        <v>6337.689508152137</v>
      </c>
      <c r="F425" s="16">
        <v>22733</v>
      </c>
      <c r="G425" s="17" t="s">
        <v>12</v>
      </c>
      <c r="H425" s="14" t="s">
        <v>16</v>
      </c>
    </row>
    <row r="426" spans="1:8" x14ac:dyDescent="0.2">
      <c r="A426" s="14">
        <v>2031544</v>
      </c>
      <c r="B426" s="14">
        <v>54</v>
      </c>
      <c r="C426" s="14" t="s">
        <v>107</v>
      </c>
      <c r="D426" s="14" t="s">
        <v>96</v>
      </c>
      <c r="E426" s="15">
        <v>1964.0734034861689</v>
      </c>
      <c r="F426" s="16">
        <v>24995</v>
      </c>
      <c r="G426" s="17" t="s">
        <v>13</v>
      </c>
      <c r="H426" s="14" t="s">
        <v>16</v>
      </c>
    </row>
    <row r="427" spans="1:8" x14ac:dyDescent="0.2">
      <c r="A427" s="14">
        <v>7639592</v>
      </c>
      <c r="B427" s="14">
        <v>41</v>
      </c>
      <c r="C427" s="14" t="s">
        <v>107</v>
      </c>
      <c r="D427" s="14" t="s">
        <v>108</v>
      </c>
      <c r="E427" s="15">
        <v>5767.5696175031808</v>
      </c>
      <c r="F427" s="16">
        <v>23873</v>
      </c>
      <c r="G427" s="17" t="s">
        <v>13</v>
      </c>
      <c r="H427" s="14" t="s">
        <v>16</v>
      </c>
    </row>
    <row r="428" spans="1:8" x14ac:dyDescent="0.2">
      <c r="A428" s="14">
        <v>6907440</v>
      </c>
      <c r="B428" s="14">
        <v>68</v>
      </c>
      <c r="C428" s="14" t="s">
        <v>107</v>
      </c>
      <c r="D428" s="14" t="s">
        <v>108</v>
      </c>
      <c r="E428" s="15">
        <v>769.14829656449967</v>
      </c>
      <c r="F428" s="16">
        <v>29063</v>
      </c>
      <c r="G428" s="17" t="s">
        <v>12</v>
      </c>
      <c r="H428" s="14" t="s">
        <v>17</v>
      </c>
    </row>
    <row r="429" spans="1:8" x14ac:dyDescent="0.2">
      <c r="A429" s="14">
        <v>6194742</v>
      </c>
      <c r="B429" s="14">
        <v>17</v>
      </c>
      <c r="C429" s="14" t="s">
        <v>107</v>
      </c>
      <c r="D429" s="14" t="s">
        <v>96</v>
      </c>
      <c r="E429" s="15">
        <v>791.26162075620039</v>
      </c>
      <c r="F429" s="16">
        <v>22025</v>
      </c>
      <c r="G429" s="17" t="s">
        <v>11</v>
      </c>
      <c r="H429" s="14" t="s">
        <v>16</v>
      </c>
    </row>
    <row r="430" spans="1:8" x14ac:dyDescent="0.2">
      <c r="A430" s="14">
        <v>4102571</v>
      </c>
      <c r="B430" s="14">
        <v>30</v>
      </c>
      <c r="C430" s="14" t="s">
        <v>106</v>
      </c>
      <c r="D430" s="14" t="s">
        <v>108</v>
      </c>
      <c r="E430" s="15">
        <v>6178.4260083476302</v>
      </c>
      <c r="F430" s="16">
        <v>18451</v>
      </c>
      <c r="G430" s="17" t="s">
        <v>12</v>
      </c>
      <c r="H430" s="14" t="s">
        <v>16</v>
      </c>
    </row>
    <row r="431" spans="1:8" x14ac:dyDescent="0.2">
      <c r="A431" s="14">
        <v>2450607</v>
      </c>
      <c r="B431" s="14">
        <v>26</v>
      </c>
      <c r="C431" s="14" t="s">
        <v>107</v>
      </c>
      <c r="D431" s="14" t="s">
        <v>97</v>
      </c>
      <c r="E431" s="15">
        <v>3628.3641550362422</v>
      </c>
      <c r="F431" s="16">
        <v>14728</v>
      </c>
      <c r="G431" s="17" t="s">
        <v>13</v>
      </c>
      <c r="H431" s="14" t="s">
        <v>17</v>
      </c>
    </row>
    <row r="432" spans="1:8" x14ac:dyDescent="0.2">
      <c r="A432" s="14">
        <v>3558635</v>
      </c>
      <c r="B432" s="14">
        <v>77</v>
      </c>
      <c r="C432" s="14" t="s">
        <v>107</v>
      </c>
      <c r="D432" s="14" t="s">
        <v>98</v>
      </c>
      <c r="E432" s="15">
        <v>8837.0292537359928</v>
      </c>
      <c r="F432" s="16">
        <v>8965</v>
      </c>
      <c r="G432" s="17" t="s">
        <v>13</v>
      </c>
      <c r="H432" s="14" t="s">
        <v>17</v>
      </c>
    </row>
    <row r="433" spans="1:8" x14ac:dyDescent="0.2">
      <c r="A433" s="14">
        <v>7497754</v>
      </c>
      <c r="B433" s="14">
        <v>77</v>
      </c>
      <c r="C433" s="14" t="s">
        <v>107</v>
      </c>
      <c r="D433" s="14" t="s">
        <v>98</v>
      </c>
      <c r="E433" s="15">
        <v>4999.8756760325505</v>
      </c>
      <c r="F433" s="16">
        <v>3942</v>
      </c>
      <c r="G433" s="17" t="s">
        <v>13</v>
      </c>
      <c r="H433" s="14" t="s">
        <v>16</v>
      </c>
    </row>
    <row r="434" spans="1:8" x14ac:dyDescent="0.2">
      <c r="A434" s="14">
        <v>7745944</v>
      </c>
      <c r="B434" s="14">
        <v>17</v>
      </c>
      <c r="C434" s="14" t="s">
        <v>106</v>
      </c>
      <c r="D434" s="14" t="s">
        <v>97</v>
      </c>
      <c r="E434" s="15">
        <v>8931.0257817196944</v>
      </c>
      <c r="F434" s="16">
        <v>27270</v>
      </c>
      <c r="G434" s="17" t="s">
        <v>13</v>
      </c>
      <c r="H434" s="14" t="s">
        <v>16</v>
      </c>
    </row>
    <row r="435" spans="1:8" x14ac:dyDescent="0.2">
      <c r="A435" s="14">
        <v>7025383</v>
      </c>
      <c r="B435" s="14">
        <v>37</v>
      </c>
      <c r="C435" s="14" t="s">
        <v>106</v>
      </c>
      <c r="D435" s="14" t="s">
        <v>100</v>
      </c>
      <c r="E435" s="15">
        <v>8000.8051357378945</v>
      </c>
      <c r="F435" s="16">
        <v>16651</v>
      </c>
      <c r="G435" s="17" t="s">
        <v>11</v>
      </c>
      <c r="H435" s="14" t="s">
        <v>17</v>
      </c>
    </row>
    <row r="436" spans="1:8" x14ac:dyDescent="0.2">
      <c r="A436" s="14">
        <v>6321008</v>
      </c>
      <c r="B436" s="14">
        <v>26</v>
      </c>
      <c r="C436" s="14" t="s">
        <v>106</v>
      </c>
      <c r="D436" s="14" t="s">
        <v>97</v>
      </c>
      <c r="E436" s="15">
        <v>2224.385485229695</v>
      </c>
      <c r="F436" s="16">
        <v>10512</v>
      </c>
      <c r="G436" s="17" t="s">
        <v>12</v>
      </c>
      <c r="H436" s="14" t="s">
        <v>16</v>
      </c>
    </row>
    <row r="437" spans="1:8" x14ac:dyDescent="0.2">
      <c r="A437" s="14">
        <v>3413961</v>
      </c>
      <c r="B437" s="14">
        <v>67</v>
      </c>
      <c r="C437" s="14" t="s">
        <v>107</v>
      </c>
      <c r="D437" s="14" t="s">
        <v>108</v>
      </c>
      <c r="E437" s="15">
        <v>6428.7937002823182</v>
      </c>
      <c r="F437" s="16">
        <v>10617</v>
      </c>
      <c r="G437" s="17" t="s">
        <v>13</v>
      </c>
      <c r="H437" s="14" t="s">
        <v>17</v>
      </c>
    </row>
    <row r="438" spans="1:8" x14ac:dyDescent="0.2">
      <c r="A438" s="14">
        <v>3433553</v>
      </c>
      <c r="B438" s="14">
        <v>25</v>
      </c>
      <c r="C438" s="14" t="s">
        <v>107</v>
      </c>
      <c r="D438" s="14" t="s">
        <v>108</v>
      </c>
      <c r="E438" s="15">
        <v>4257.3348719496389</v>
      </c>
      <c r="F438" s="16">
        <v>17712</v>
      </c>
      <c r="G438" s="17" t="s">
        <v>12</v>
      </c>
      <c r="H438" s="14" t="s">
        <v>16</v>
      </c>
    </row>
    <row r="439" spans="1:8" x14ac:dyDescent="0.2">
      <c r="A439" s="14">
        <v>1240809</v>
      </c>
      <c r="B439" s="14">
        <v>37</v>
      </c>
      <c r="C439" s="14" t="s">
        <v>107</v>
      </c>
      <c r="D439" s="14" t="s">
        <v>96</v>
      </c>
      <c r="E439" s="15">
        <v>5435.6250156421538</v>
      </c>
      <c r="F439" s="16">
        <v>25860</v>
      </c>
      <c r="G439" s="17" t="s">
        <v>12</v>
      </c>
      <c r="H439" s="14" t="s">
        <v>17</v>
      </c>
    </row>
    <row r="440" spans="1:8" x14ac:dyDescent="0.2">
      <c r="A440" s="14">
        <v>5101910</v>
      </c>
      <c r="B440" s="14">
        <v>37</v>
      </c>
      <c r="C440" s="14" t="s">
        <v>106</v>
      </c>
      <c r="D440" s="14" t="s">
        <v>99</v>
      </c>
      <c r="E440" s="15">
        <v>8203.953645984875</v>
      </c>
      <c r="F440" s="16">
        <v>10350</v>
      </c>
      <c r="G440" s="17" t="s">
        <v>12</v>
      </c>
      <c r="H440" s="14" t="s">
        <v>16</v>
      </c>
    </row>
    <row r="441" spans="1:8" x14ac:dyDescent="0.2">
      <c r="A441" s="14">
        <v>6925370</v>
      </c>
      <c r="B441" s="14">
        <v>38</v>
      </c>
      <c r="C441" s="14" t="s">
        <v>107</v>
      </c>
      <c r="D441" s="14" t="s">
        <v>97</v>
      </c>
      <c r="E441" s="15">
        <v>7718.2696418499909</v>
      </c>
      <c r="F441" s="16">
        <v>29290</v>
      </c>
      <c r="G441" s="17" t="s">
        <v>11</v>
      </c>
      <c r="H441" s="14" t="s">
        <v>16</v>
      </c>
    </row>
    <row r="442" spans="1:8" x14ac:dyDescent="0.2">
      <c r="A442" s="14">
        <v>5922813</v>
      </c>
      <c r="B442" s="14">
        <v>73</v>
      </c>
      <c r="C442" s="14" t="s">
        <v>106</v>
      </c>
      <c r="D442" s="14" t="s">
        <v>98</v>
      </c>
      <c r="E442" s="15">
        <v>6170.5569051826315</v>
      </c>
      <c r="F442" s="16">
        <v>9099</v>
      </c>
      <c r="G442" s="17" t="s">
        <v>12</v>
      </c>
      <c r="H442" s="14" t="s">
        <v>16</v>
      </c>
    </row>
    <row r="443" spans="1:8" x14ac:dyDescent="0.2">
      <c r="A443" s="14">
        <v>7849938</v>
      </c>
      <c r="B443" s="14">
        <v>54</v>
      </c>
      <c r="C443" s="14" t="s">
        <v>106</v>
      </c>
      <c r="D443" s="14" t="s">
        <v>97</v>
      </c>
      <c r="E443" s="15">
        <v>9476.5438847506539</v>
      </c>
      <c r="F443" s="16">
        <v>11463</v>
      </c>
      <c r="G443" s="17" t="s">
        <v>13</v>
      </c>
      <c r="H443" s="14" t="s">
        <v>16</v>
      </c>
    </row>
    <row r="444" spans="1:8" x14ac:dyDescent="0.2">
      <c r="A444" s="14">
        <v>6838172</v>
      </c>
      <c r="B444" s="14">
        <v>73</v>
      </c>
      <c r="C444" s="14" t="s">
        <v>107</v>
      </c>
      <c r="D444" s="14" t="s">
        <v>100</v>
      </c>
      <c r="E444" s="15">
        <v>9946.9160844613234</v>
      </c>
      <c r="F444" s="16">
        <v>10859</v>
      </c>
      <c r="G444" s="17" t="s">
        <v>13</v>
      </c>
      <c r="H444" s="14" t="s">
        <v>17</v>
      </c>
    </row>
    <row r="445" spans="1:8" x14ac:dyDescent="0.2">
      <c r="A445" s="14">
        <v>8451253</v>
      </c>
      <c r="B445" s="14">
        <v>36</v>
      </c>
      <c r="C445" s="14" t="s">
        <v>107</v>
      </c>
      <c r="D445" s="14" t="s">
        <v>100</v>
      </c>
      <c r="E445" s="15">
        <v>3056.1699952653835</v>
      </c>
      <c r="F445" s="16">
        <v>29032</v>
      </c>
      <c r="G445" s="17" t="s">
        <v>12</v>
      </c>
      <c r="H445" s="14" t="s">
        <v>16</v>
      </c>
    </row>
    <row r="446" spans="1:8" x14ac:dyDescent="0.2">
      <c r="A446" s="14">
        <v>5928206</v>
      </c>
      <c r="B446" s="14">
        <v>69</v>
      </c>
      <c r="C446" s="14" t="s">
        <v>107</v>
      </c>
      <c r="D446" s="14" t="s">
        <v>96</v>
      </c>
      <c r="E446" s="15">
        <v>7996.6614210081352</v>
      </c>
      <c r="F446" s="16">
        <v>13914</v>
      </c>
      <c r="G446" s="17" t="s">
        <v>12</v>
      </c>
      <c r="H446" s="14" t="s">
        <v>16</v>
      </c>
    </row>
    <row r="447" spans="1:8" x14ac:dyDescent="0.2">
      <c r="A447" s="14">
        <v>3640922</v>
      </c>
      <c r="B447" s="14">
        <v>63</v>
      </c>
      <c r="C447" s="14" t="s">
        <v>107</v>
      </c>
      <c r="D447" s="14" t="s">
        <v>96</v>
      </c>
      <c r="E447" s="15">
        <v>9365.8319832943562</v>
      </c>
      <c r="F447" s="16">
        <v>13460</v>
      </c>
      <c r="G447" s="17" t="s">
        <v>13</v>
      </c>
      <c r="H447" s="14" t="s">
        <v>17</v>
      </c>
    </row>
    <row r="448" spans="1:8" x14ac:dyDescent="0.2">
      <c r="A448" s="14">
        <v>7555996</v>
      </c>
      <c r="B448" s="14">
        <v>38</v>
      </c>
      <c r="C448" s="14" t="s">
        <v>106</v>
      </c>
      <c r="D448" s="14" t="s">
        <v>96</v>
      </c>
      <c r="E448" s="15">
        <v>1335.3748757560206</v>
      </c>
      <c r="F448" s="16">
        <v>26666</v>
      </c>
      <c r="G448" s="17" t="s">
        <v>13</v>
      </c>
      <c r="H448" s="14" t="s">
        <v>16</v>
      </c>
    </row>
    <row r="449" spans="1:8" x14ac:dyDescent="0.2">
      <c r="A449" s="14">
        <v>5655752</v>
      </c>
      <c r="B449" s="14">
        <v>49</v>
      </c>
      <c r="C449" s="14" t="s">
        <v>106</v>
      </c>
      <c r="D449" s="14" t="s">
        <v>100</v>
      </c>
      <c r="E449" s="15">
        <v>8047.5556702774975</v>
      </c>
      <c r="F449" s="16">
        <v>19207</v>
      </c>
      <c r="G449" s="17" t="s">
        <v>13</v>
      </c>
      <c r="H449" s="14" t="s">
        <v>16</v>
      </c>
    </row>
    <row r="450" spans="1:8" x14ac:dyDescent="0.2">
      <c r="A450" s="14">
        <v>1751881</v>
      </c>
      <c r="B450" s="14">
        <v>29</v>
      </c>
      <c r="C450" s="14" t="s">
        <v>106</v>
      </c>
      <c r="D450" s="14" t="s">
        <v>100</v>
      </c>
      <c r="E450" s="15">
        <v>7060.5705648414742</v>
      </c>
      <c r="F450" s="16">
        <v>25254</v>
      </c>
      <c r="G450" s="17" t="s">
        <v>13</v>
      </c>
      <c r="H450" s="14" t="s">
        <v>17</v>
      </c>
    </row>
    <row r="451" spans="1:8" x14ac:dyDescent="0.2">
      <c r="A451" s="14">
        <v>5173462</v>
      </c>
      <c r="B451" s="14">
        <v>85</v>
      </c>
      <c r="C451" s="14" t="s">
        <v>107</v>
      </c>
      <c r="D451" s="14" t="s">
        <v>96</v>
      </c>
      <c r="E451" s="15">
        <v>9959.0663136875773</v>
      </c>
      <c r="F451" s="16">
        <v>23359</v>
      </c>
      <c r="G451" s="17" t="s">
        <v>13</v>
      </c>
      <c r="H451" s="14" t="s">
        <v>17</v>
      </c>
    </row>
    <row r="452" spans="1:8" x14ac:dyDescent="0.2">
      <c r="A452" s="14">
        <v>5502608</v>
      </c>
      <c r="B452" s="14">
        <v>84</v>
      </c>
      <c r="C452" s="14" t="s">
        <v>106</v>
      </c>
      <c r="D452" s="14" t="s">
        <v>96</v>
      </c>
      <c r="E452" s="15">
        <v>6546.8244951541064</v>
      </c>
      <c r="F452" s="16">
        <v>3458</v>
      </c>
      <c r="G452" s="17" t="s">
        <v>13</v>
      </c>
      <c r="H452" s="14" t="s">
        <v>16</v>
      </c>
    </row>
    <row r="453" spans="1:8" x14ac:dyDescent="0.2">
      <c r="A453" s="14">
        <v>6498360</v>
      </c>
      <c r="B453" s="14">
        <v>61</v>
      </c>
      <c r="C453" s="14" t="s">
        <v>106</v>
      </c>
      <c r="D453" s="14" t="s">
        <v>108</v>
      </c>
      <c r="E453" s="15">
        <v>2112.1342849867542</v>
      </c>
      <c r="F453" s="16">
        <v>10461</v>
      </c>
      <c r="G453" s="17" t="s">
        <v>12</v>
      </c>
      <c r="H453" s="14" t="s">
        <v>16</v>
      </c>
    </row>
    <row r="454" spans="1:8" x14ac:dyDescent="0.2">
      <c r="A454" s="14">
        <v>4690129</v>
      </c>
      <c r="B454" s="14">
        <v>28</v>
      </c>
      <c r="C454" s="14" t="s">
        <v>107</v>
      </c>
      <c r="D454" s="14" t="s">
        <v>99</v>
      </c>
      <c r="E454" s="15">
        <v>4884.9544207432245</v>
      </c>
      <c r="F454" s="16">
        <v>8683</v>
      </c>
      <c r="G454" s="17" t="s">
        <v>12</v>
      </c>
      <c r="H454" s="14" t="s">
        <v>17</v>
      </c>
    </row>
    <row r="455" spans="1:8" x14ac:dyDescent="0.2">
      <c r="A455" s="14">
        <v>8643024</v>
      </c>
      <c r="B455" s="14">
        <v>16</v>
      </c>
      <c r="C455" s="14" t="s">
        <v>107</v>
      </c>
      <c r="D455" s="14" t="s">
        <v>97</v>
      </c>
      <c r="E455" s="15">
        <v>6537.6507750068567</v>
      </c>
      <c r="F455" s="16">
        <v>6709</v>
      </c>
      <c r="G455" s="17" t="s">
        <v>11</v>
      </c>
      <c r="H455" s="14" t="s">
        <v>16</v>
      </c>
    </row>
    <row r="456" spans="1:8" x14ac:dyDescent="0.2">
      <c r="A456" s="14">
        <v>6361972</v>
      </c>
      <c r="B456" s="14">
        <v>84</v>
      </c>
      <c r="C456" s="14" t="s">
        <v>107</v>
      </c>
      <c r="D456" s="14" t="s">
        <v>96</v>
      </c>
      <c r="E456" s="15">
        <v>5027.0140562986307</v>
      </c>
      <c r="F456" s="16">
        <v>2629</v>
      </c>
      <c r="G456" s="17" t="s">
        <v>11</v>
      </c>
      <c r="H456" s="14" t="s">
        <v>16</v>
      </c>
    </row>
    <row r="457" spans="1:8" x14ac:dyDescent="0.2">
      <c r="A457" s="14">
        <v>7471283</v>
      </c>
      <c r="B457" s="14">
        <v>85</v>
      </c>
      <c r="C457" s="14" t="s">
        <v>106</v>
      </c>
      <c r="D457" s="14" t="s">
        <v>99</v>
      </c>
      <c r="E457" s="15">
        <v>2840.2031630409529</v>
      </c>
      <c r="F457" s="16">
        <v>22438</v>
      </c>
      <c r="G457" s="17" t="s">
        <v>12</v>
      </c>
      <c r="H457" s="14" t="s">
        <v>16</v>
      </c>
    </row>
    <row r="458" spans="1:8" x14ac:dyDescent="0.2">
      <c r="A458" s="14">
        <v>6784575</v>
      </c>
      <c r="B458" s="14">
        <v>31</v>
      </c>
      <c r="C458" s="14" t="s">
        <v>106</v>
      </c>
      <c r="D458" s="14" t="s">
        <v>100</v>
      </c>
      <c r="E458" s="15">
        <v>8005.5455134927124</v>
      </c>
      <c r="F458" s="16">
        <v>7848</v>
      </c>
      <c r="G458" s="17" t="s">
        <v>13</v>
      </c>
      <c r="H458" s="14" t="s">
        <v>16</v>
      </c>
    </row>
    <row r="459" spans="1:8" x14ac:dyDescent="0.2">
      <c r="A459" s="14">
        <v>5257568</v>
      </c>
      <c r="B459" s="14">
        <v>18</v>
      </c>
      <c r="C459" s="14" t="s">
        <v>107</v>
      </c>
      <c r="D459" s="14" t="s">
        <v>98</v>
      </c>
      <c r="E459" s="15">
        <v>3941.2378735169204</v>
      </c>
      <c r="F459" s="16">
        <v>19574</v>
      </c>
      <c r="G459" s="17" t="s">
        <v>13</v>
      </c>
      <c r="H459" s="14" t="s">
        <v>16</v>
      </c>
    </row>
    <row r="460" spans="1:8" x14ac:dyDescent="0.2">
      <c r="A460" s="14">
        <v>4009161</v>
      </c>
      <c r="B460" s="14">
        <v>83</v>
      </c>
      <c r="C460" s="14" t="s">
        <v>106</v>
      </c>
      <c r="D460" s="14" t="s">
        <v>99</v>
      </c>
      <c r="E460" s="15">
        <v>7563.2308679990601</v>
      </c>
      <c r="F460" s="16">
        <v>14577</v>
      </c>
      <c r="G460" s="17" t="s">
        <v>13</v>
      </c>
      <c r="H460" s="14" t="s">
        <v>17</v>
      </c>
    </row>
    <row r="461" spans="1:8" x14ac:dyDescent="0.2">
      <c r="A461" s="14">
        <v>1269039</v>
      </c>
      <c r="B461" s="14">
        <v>82</v>
      </c>
      <c r="C461" s="14" t="s">
        <v>107</v>
      </c>
      <c r="D461" s="14" t="s">
        <v>96</v>
      </c>
      <c r="E461" s="15">
        <v>4889.9829182575013</v>
      </c>
      <c r="F461" s="16">
        <v>27706</v>
      </c>
      <c r="G461" s="17" t="s">
        <v>12</v>
      </c>
      <c r="H461" s="14" t="s">
        <v>16</v>
      </c>
    </row>
    <row r="462" spans="1:8" x14ac:dyDescent="0.2">
      <c r="A462" s="14">
        <v>7760566</v>
      </c>
      <c r="B462" s="14">
        <v>62</v>
      </c>
      <c r="C462" s="14" t="s">
        <v>106</v>
      </c>
      <c r="D462" s="14" t="s">
        <v>108</v>
      </c>
      <c r="E462" s="15">
        <v>7250.1558069990306</v>
      </c>
      <c r="F462" s="16">
        <v>8015</v>
      </c>
      <c r="G462" s="17" t="s">
        <v>12</v>
      </c>
      <c r="H462" s="14" t="s">
        <v>16</v>
      </c>
    </row>
    <row r="463" spans="1:8" x14ac:dyDescent="0.2">
      <c r="A463" s="14">
        <v>1351639</v>
      </c>
      <c r="B463" s="14">
        <v>81</v>
      </c>
      <c r="C463" s="14" t="s">
        <v>106</v>
      </c>
      <c r="D463" s="14" t="s">
        <v>97</v>
      </c>
      <c r="E463" s="15">
        <v>6877.2517525762478</v>
      </c>
      <c r="F463" s="16">
        <v>17100</v>
      </c>
      <c r="G463" s="17" t="s">
        <v>12</v>
      </c>
      <c r="H463" s="14" t="s">
        <v>16</v>
      </c>
    </row>
    <row r="464" spans="1:8" x14ac:dyDescent="0.2">
      <c r="A464" s="14">
        <v>4853806</v>
      </c>
      <c r="B464" s="14">
        <v>19</v>
      </c>
      <c r="C464" s="14" t="s">
        <v>106</v>
      </c>
      <c r="D464" s="14" t="s">
        <v>98</v>
      </c>
      <c r="E464" s="15">
        <v>2001.0138031058216</v>
      </c>
      <c r="F464" s="16">
        <v>4968</v>
      </c>
      <c r="G464" s="17" t="s">
        <v>13</v>
      </c>
      <c r="H464" s="14" t="s">
        <v>17</v>
      </c>
    </row>
    <row r="465" spans="1:8" x14ac:dyDescent="0.2">
      <c r="A465" s="14">
        <v>9222803</v>
      </c>
      <c r="B465" s="14">
        <v>45</v>
      </c>
      <c r="C465" s="14" t="s">
        <v>107</v>
      </c>
      <c r="D465" s="14" t="s">
        <v>100</v>
      </c>
      <c r="E465" s="15">
        <v>4616.6905152833679</v>
      </c>
      <c r="F465" s="16">
        <v>20902</v>
      </c>
      <c r="G465" s="17" t="s">
        <v>13</v>
      </c>
      <c r="H465" s="14" t="s">
        <v>16</v>
      </c>
    </row>
    <row r="466" spans="1:8" x14ac:dyDescent="0.2">
      <c r="A466" s="14">
        <v>4667712</v>
      </c>
      <c r="B466" s="14">
        <v>83</v>
      </c>
      <c r="C466" s="14" t="s">
        <v>106</v>
      </c>
      <c r="D466" s="14" t="s">
        <v>97</v>
      </c>
      <c r="E466" s="15">
        <v>4136.7127719662321</v>
      </c>
      <c r="F466" s="16">
        <v>4746</v>
      </c>
      <c r="G466" s="17" t="s">
        <v>13</v>
      </c>
      <c r="H466" s="14" t="s">
        <v>17</v>
      </c>
    </row>
    <row r="467" spans="1:8" x14ac:dyDescent="0.2">
      <c r="A467" s="14">
        <v>2235369</v>
      </c>
      <c r="B467" s="14">
        <v>19</v>
      </c>
      <c r="C467" s="14" t="s">
        <v>106</v>
      </c>
      <c r="D467" s="14" t="s">
        <v>108</v>
      </c>
      <c r="E467" s="15">
        <v>4073.5046012273633</v>
      </c>
      <c r="F467" s="16">
        <v>10889</v>
      </c>
      <c r="G467" s="17" t="s">
        <v>13</v>
      </c>
      <c r="H467" s="14" t="s">
        <v>17</v>
      </c>
    </row>
    <row r="468" spans="1:8" x14ac:dyDescent="0.2">
      <c r="A468" s="14">
        <v>7869945</v>
      </c>
      <c r="B468" s="14">
        <v>29</v>
      </c>
      <c r="C468" s="14" t="s">
        <v>106</v>
      </c>
      <c r="D468" s="14" t="s">
        <v>97</v>
      </c>
      <c r="E468" s="15">
        <v>9681.9744275348039</v>
      </c>
      <c r="F468" s="16">
        <v>16722</v>
      </c>
      <c r="G468" s="17" t="s">
        <v>13</v>
      </c>
      <c r="H468" s="14" t="s">
        <v>16</v>
      </c>
    </row>
    <row r="469" spans="1:8" x14ac:dyDescent="0.2">
      <c r="A469" s="14">
        <v>5038050</v>
      </c>
      <c r="B469" s="14">
        <v>17</v>
      </c>
      <c r="C469" s="14" t="s">
        <v>107</v>
      </c>
      <c r="D469" s="14" t="s">
        <v>96</v>
      </c>
      <c r="E469" s="15">
        <v>8579.4855506979547</v>
      </c>
      <c r="F469" s="16">
        <v>8046</v>
      </c>
      <c r="G469" s="17" t="s">
        <v>11</v>
      </c>
      <c r="H469" s="14" t="s">
        <v>16</v>
      </c>
    </row>
    <row r="470" spans="1:8" x14ac:dyDescent="0.2">
      <c r="A470" s="14">
        <v>6810518</v>
      </c>
      <c r="B470" s="14">
        <v>41</v>
      </c>
      <c r="C470" s="14" t="s">
        <v>107</v>
      </c>
      <c r="D470" s="14" t="s">
        <v>99</v>
      </c>
      <c r="E470" s="15">
        <v>6366.654904199394</v>
      </c>
      <c r="F470" s="16">
        <v>20960</v>
      </c>
      <c r="G470" s="17" t="s">
        <v>13</v>
      </c>
      <c r="H470" s="14" t="s">
        <v>16</v>
      </c>
    </row>
    <row r="471" spans="1:8" x14ac:dyDescent="0.2">
      <c r="A471" s="14">
        <v>8793313</v>
      </c>
      <c r="B471" s="14">
        <v>45</v>
      </c>
      <c r="C471" s="14" t="s">
        <v>106</v>
      </c>
      <c r="D471" s="14" t="s">
        <v>96</v>
      </c>
      <c r="E471" s="15">
        <v>1923.5912787005277</v>
      </c>
      <c r="F471" s="16">
        <v>1208</v>
      </c>
      <c r="G471" s="17" t="s">
        <v>12</v>
      </c>
      <c r="H471" s="14" t="s">
        <v>16</v>
      </c>
    </row>
    <row r="472" spans="1:8" x14ac:dyDescent="0.2">
      <c r="A472" s="14">
        <v>2633532</v>
      </c>
      <c r="B472" s="14">
        <v>16</v>
      </c>
      <c r="C472" s="14" t="s">
        <v>107</v>
      </c>
      <c r="D472" s="14" t="s">
        <v>100</v>
      </c>
      <c r="E472" s="15">
        <v>6454.8197353110309</v>
      </c>
      <c r="F472" s="16">
        <v>18568</v>
      </c>
      <c r="G472" s="17" t="s">
        <v>13</v>
      </c>
      <c r="H472" s="14" t="s">
        <v>17</v>
      </c>
    </row>
    <row r="473" spans="1:8" x14ac:dyDescent="0.2">
      <c r="A473" s="14">
        <v>8453484</v>
      </c>
      <c r="B473" s="14">
        <v>60</v>
      </c>
      <c r="C473" s="14" t="s">
        <v>107</v>
      </c>
      <c r="D473" s="14" t="s">
        <v>96</v>
      </c>
      <c r="E473" s="15">
        <v>1297.6377354991689</v>
      </c>
      <c r="F473" s="16">
        <v>16691</v>
      </c>
      <c r="G473" s="17" t="s">
        <v>12</v>
      </c>
      <c r="H473" s="14" t="s">
        <v>17</v>
      </c>
    </row>
    <row r="474" spans="1:8" x14ac:dyDescent="0.2">
      <c r="A474" s="14">
        <v>6447241</v>
      </c>
      <c r="B474" s="14">
        <v>21</v>
      </c>
      <c r="C474" s="14" t="s">
        <v>107</v>
      </c>
      <c r="D474" s="14" t="s">
        <v>96</v>
      </c>
      <c r="E474" s="15">
        <v>7330.8223091591944</v>
      </c>
      <c r="F474" s="16">
        <v>6766</v>
      </c>
      <c r="G474" s="17" t="s">
        <v>13</v>
      </c>
      <c r="H474" s="14" t="s">
        <v>16</v>
      </c>
    </row>
    <row r="475" spans="1:8" x14ac:dyDescent="0.2">
      <c r="A475" s="14">
        <v>8391502</v>
      </c>
      <c r="B475" s="14">
        <v>79</v>
      </c>
      <c r="C475" s="14" t="s">
        <v>107</v>
      </c>
      <c r="D475" s="14" t="s">
        <v>108</v>
      </c>
      <c r="E475" s="15">
        <v>1937.703774078469</v>
      </c>
      <c r="F475" s="16">
        <v>15569</v>
      </c>
      <c r="G475" s="17" t="s">
        <v>12</v>
      </c>
      <c r="H475" s="14" t="s">
        <v>16</v>
      </c>
    </row>
    <row r="476" spans="1:8" x14ac:dyDescent="0.2">
      <c r="A476" s="14">
        <v>4554374</v>
      </c>
      <c r="B476" s="14">
        <v>59</v>
      </c>
      <c r="C476" s="14" t="s">
        <v>106</v>
      </c>
      <c r="D476" s="14" t="s">
        <v>99</v>
      </c>
      <c r="E476" s="15">
        <v>6999.8792012826198</v>
      </c>
      <c r="F476" s="16">
        <v>28025</v>
      </c>
      <c r="G476" s="17" t="s">
        <v>13</v>
      </c>
      <c r="H476" s="14" t="s">
        <v>16</v>
      </c>
    </row>
    <row r="477" spans="1:8" x14ac:dyDescent="0.2">
      <c r="A477" s="14">
        <v>3290477</v>
      </c>
      <c r="B477" s="14">
        <v>75</v>
      </c>
      <c r="C477" s="14" t="s">
        <v>106</v>
      </c>
      <c r="D477" s="14" t="s">
        <v>108</v>
      </c>
      <c r="E477" s="15">
        <v>2606.617891506889</v>
      </c>
      <c r="F477" s="16">
        <v>25686</v>
      </c>
      <c r="G477" s="17" t="s">
        <v>13</v>
      </c>
      <c r="H477" s="14" t="s">
        <v>16</v>
      </c>
    </row>
    <row r="478" spans="1:8" x14ac:dyDescent="0.2">
      <c r="A478" s="14">
        <v>7874782</v>
      </c>
      <c r="B478" s="14">
        <v>18</v>
      </c>
      <c r="C478" s="14" t="s">
        <v>107</v>
      </c>
      <c r="D478" s="14" t="s">
        <v>108</v>
      </c>
      <c r="E478" s="15">
        <v>5706.8488879001861</v>
      </c>
      <c r="F478" s="16">
        <v>5453</v>
      </c>
      <c r="G478" s="17" t="s">
        <v>12</v>
      </c>
      <c r="H478" s="14" t="s">
        <v>17</v>
      </c>
    </row>
    <row r="479" spans="1:8" x14ac:dyDescent="0.2">
      <c r="A479" s="14">
        <v>5883184</v>
      </c>
      <c r="B479" s="14">
        <v>69</v>
      </c>
      <c r="C479" s="14" t="s">
        <v>106</v>
      </c>
      <c r="D479" s="14" t="s">
        <v>97</v>
      </c>
      <c r="E479" s="15">
        <v>5957.6408157442729</v>
      </c>
      <c r="F479" s="16">
        <v>24970</v>
      </c>
      <c r="G479" s="17" t="s">
        <v>13</v>
      </c>
      <c r="H479" s="14" t="s">
        <v>16</v>
      </c>
    </row>
    <row r="480" spans="1:8" x14ac:dyDescent="0.2">
      <c r="A480" s="14">
        <v>3483474</v>
      </c>
      <c r="B480" s="14">
        <v>50</v>
      </c>
      <c r="C480" s="14" t="s">
        <v>106</v>
      </c>
      <c r="D480" s="14" t="s">
        <v>98</v>
      </c>
      <c r="E480" s="15">
        <v>1059.9987403610148</v>
      </c>
      <c r="F480" s="16">
        <v>28153</v>
      </c>
      <c r="G480" s="17" t="s">
        <v>13</v>
      </c>
      <c r="H480" s="14" t="s">
        <v>16</v>
      </c>
    </row>
    <row r="481" spans="1:8" x14ac:dyDescent="0.2">
      <c r="A481" s="14">
        <v>9652436</v>
      </c>
      <c r="B481" s="14">
        <v>28</v>
      </c>
      <c r="C481" s="14" t="s">
        <v>106</v>
      </c>
      <c r="D481" s="14" t="s">
        <v>100</v>
      </c>
      <c r="E481" s="15">
        <v>3399.9503629997798</v>
      </c>
      <c r="F481" s="16">
        <v>17094</v>
      </c>
      <c r="G481" s="17" t="s">
        <v>12</v>
      </c>
      <c r="H481" s="14" t="s">
        <v>17</v>
      </c>
    </row>
    <row r="482" spans="1:8" x14ac:dyDescent="0.2">
      <c r="A482" s="14">
        <v>8842350</v>
      </c>
      <c r="B482" s="14">
        <v>35</v>
      </c>
      <c r="C482" s="14" t="s">
        <v>106</v>
      </c>
      <c r="D482" s="14" t="s">
        <v>96</v>
      </c>
      <c r="E482" s="15">
        <v>3178.4235861157754</v>
      </c>
      <c r="F482" s="16">
        <v>26318</v>
      </c>
      <c r="G482" s="17" t="s">
        <v>13</v>
      </c>
      <c r="H482" s="14" t="s">
        <v>16</v>
      </c>
    </row>
    <row r="483" spans="1:8" x14ac:dyDescent="0.2">
      <c r="A483" s="14">
        <v>1288724</v>
      </c>
      <c r="B483" s="14">
        <v>43</v>
      </c>
      <c r="C483" s="14" t="s">
        <v>106</v>
      </c>
      <c r="D483" s="14" t="s">
        <v>98</v>
      </c>
      <c r="E483" s="15">
        <v>2543.4589909762094</v>
      </c>
      <c r="F483" s="16">
        <v>2907</v>
      </c>
      <c r="G483" s="17" t="s">
        <v>12</v>
      </c>
      <c r="H483" s="14" t="s">
        <v>16</v>
      </c>
    </row>
    <row r="484" spans="1:8" x14ac:dyDescent="0.2">
      <c r="A484" s="14">
        <v>5420728</v>
      </c>
      <c r="B484" s="14">
        <v>23</v>
      </c>
      <c r="C484" s="14" t="s">
        <v>106</v>
      </c>
      <c r="D484" s="14" t="s">
        <v>96</v>
      </c>
      <c r="E484" s="15">
        <v>7500.2730650879739</v>
      </c>
      <c r="F484" s="16">
        <v>6796</v>
      </c>
      <c r="G484" s="17" t="s">
        <v>13</v>
      </c>
      <c r="H484" s="14" t="s">
        <v>16</v>
      </c>
    </row>
    <row r="485" spans="1:8" x14ac:dyDescent="0.2">
      <c r="A485" s="14">
        <v>1666471</v>
      </c>
      <c r="B485" s="14">
        <v>45</v>
      </c>
      <c r="C485" s="14" t="s">
        <v>107</v>
      </c>
      <c r="D485" s="14" t="s">
        <v>97</v>
      </c>
      <c r="E485" s="15">
        <v>5066.2296588394838</v>
      </c>
      <c r="F485" s="16">
        <v>6756</v>
      </c>
      <c r="G485" s="17" t="s">
        <v>11</v>
      </c>
      <c r="H485" s="14" t="s">
        <v>16</v>
      </c>
    </row>
    <row r="486" spans="1:8" x14ac:dyDescent="0.2">
      <c r="A486" s="14">
        <v>9668235</v>
      </c>
      <c r="B486" s="14">
        <v>47</v>
      </c>
      <c r="C486" s="14" t="s">
        <v>107</v>
      </c>
      <c r="D486" s="14" t="s">
        <v>96</v>
      </c>
      <c r="E486" s="15">
        <v>8492.0841288932916</v>
      </c>
      <c r="F486" s="16">
        <v>5847</v>
      </c>
      <c r="G486" s="17" t="s">
        <v>12</v>
      </c>
      <c r="H486" s="14" t="s">
        <v>16</v>
      </c>
    </row>
    <row r="487" spans="1:8" x14ac:dyDescent="0.2">
      <c r="A487" s="14">
        <v>9037037</v>
      </c>
      <c r="B487" s="14">
        <v>33</v>
      </c>
      <c r="C487" s="14" t="s">
        <v>107</v>
      </c>
      <c r="D487" s="14" t="s">
        <v>98</v>
      </c>
      <c r="E487" s="15">
        <v>1550.9877137902283</v>
      </c>
      <c r="F487" s="16">
        <v>10621</v>
      </c>
      <c r="G487" s="17" t="s">
        <v>11</v>
      </c>
      <c r="H487" s="14" t="s">
        <v>16</v>
      </c>
    </row>
    <row r="488" spans="1:8" x14ac:dyDescent="0.2">
      <c r="A488" s="14">
        <v>1092365</v>
      </c>
      <c r="B488" s="14">
        <v>28</v>
      </c>
      <c r="C488" s="14" t="s">
        <v>106</v>
      </c>
      <c r="D488" s="14" t="s">
        <v>108</v>
      </c>
      <c r="E488" s="15">
        <v>8836.9531375013066</v>
      </c>
      <c r="F488" s="16">
        <v>12618</v>
      </c>
      <c r="G488" s="17" t="s">
        <v>11</v>
      </c>
      <c r="H488" s="14" t="s">
        <v>17</v>
      </c>
    </row>
    <row r="489" spans="1:8" x14ac:dyDescent="0.2">
      <c r="A489" s="14">
        <v>3680738</v>
      </c>
      <c r="B489" s="14">
        <v>39</v>
      </c>
      <c r="C489" s="14" t="s">
        <v>106</v>
      </c>
      <c r="D489" s="14" t="s">
        <v>96</v>
      </c>
      <c r="E489" s="15">
        <v>507.12387289303183</v>
      </c>
      <c r="F489" s="16">
        <v>15451</v>
      </c>
      <c r="G489" s="17" t="s">
        <v>13</v>
      </c>
      <c r="H489" s="14" t="s">
        <v>16</v>
      </c>
    </row>
    <row r="490" spans="1:8" x14ac:dyDescent="0.2">
      <c r="A490" s="14">
        <v>6246911</v>
      </c>
      <c r="B490" s="14">
        <v>27</v>
      </c>
      <c r="C490" s="14" t="s">
        <v>106</v>
      </c>
      <c r="D490" s="14" t="s">
        <v>108</v>
      </c>
      <c r="E490" s="15">
        <v>4076.7937584647893</v>
      </c>
      <c r="F490" s="16">
        <v>18308</v>
      </c>
      <c r="G490" s="17" t="s">
        <v>13</v>
      </c>
      <c r="H490" s="14" t="s">
        <v>16</v>
      </c>
    </row>
    <row r="491" spans="1:8" x14ac:dyDescent="0.2">
      <c r="A491" s="14">
        <v>4563239</v>
      </c>
      <c r="B491" s="14">
        <v>38</v>
      </c>
      <c r="C491" s="14" t="s">
        <v>107</v>
      </c>
      <c r="D491" s="14" t="s">
        <v>98</v>
      </c>
      <c r="E491" s="15">
        <v>1922.9199536361091</v>
      </c>
      <c r="F491" s="16">
        <v>20659</v>
      </c>
      <c r="G491" s="17" t="s">
        <v>12</v>
      </c>
      <c r="H491" s="14" t="s">
        <v>16</v>
      </c>
    </row>
    <row r="492" spans="1:8" x14ac:dyDescent="0.2">
      <c r="A492" s="14">
        <v>2458901</v>
      </c>
      <c r="B492" s="14">
        <v>58</v>
      </c>
      <c r="C492" s="14" t="s">
        <v>106</v>
      </c>
      <c r="D492" s="14" t="s">
        <v>97</v>
      </c>
      <c r="E492" s="15">
        <v>1129.4714542470381</v>
      </c>
      <c r="F492" s="16">
        <v>24825</v>
      </c>
      <c r="G492" s="17" t="s">
        <v>13</v>
      </c>
      <c r="H492" s="14" t="s">
        <v>17</v>
      </c>
    </row>
    <row r="493" spans="1:8" x14ac:dyDescent="0.2">
      <c r="A493" s="14">
        <v>1259045</v>
      </c>
      <c r="B493" s="14">
        <v>78</v>
      </c>
      <c r="C493" s="14" t="s">
        <v>107</v>
      </c>
      <c r="D493" s="14" t="s">
        <v>98</v>
      </c>
      <c r="E493" s="15">
        <v>7327.1458077129273</v>
      </c>
      <c r="F493" s="16">
        <v>23157</v>
      </c>
      <c r="G493" s="17" t="s">
        <v>13</v>
      </c>
      <c r="H493" s="14" t="s">
        <v>16</v>
      </c>
    </row>
    <row r="494" spans="1:8" x14ac:dyDescent="0.2">
      <c r="A494" s="14">
        <v>6860080</v>
      </c>
      <c r="B494" s="14">
        <v>28</v>
      </c>
      <c r="C494" s="14" t="s">
        <v>107</v>
      </c>
      <c r="D494" s="14" t="s">
        <v>99</v>
      </c>
      <c r="E494" s="15">
        <v>816.36752000217882</v>
      </c>
      <c r="F494" s="16">
        <v>8422</v>
      </c>
      <c r="G494" s="17" t="s">
        <v>12</v>
      </c>
      <c r="H494" s="14" t="s">
        <v>16</v>
      </c>
    </row>
    <row r="495" spans="1:8" x14ac:dyDescent="0.2">
      <c r="A495" s="14">
        <v>3354833</v>
      </c>
      <c r="B495" s="14">
        <v>57</v>
      </c>
      <c r="C495" s="14" t="s">
        <v>106</v>
      </c>
      <c r="D495" s="14" t="s">
        <v>97</v>
      </c>
      <c r="E495" s="15">
        <v>2974.0946640976376</v>
      </c>
      <c r="F495" s="16">
        <v>21815</v>
      </c>
      <c r="G495" s="17" t="s">
        <v>13</v>
      </c>
      <c r="H495" s="14" t="s">
        <v>16</v>
      </c>
    </row>
    <row r="496" spans="1:8" x14ac:dyDescent="0.2">
      <c r="A496" s="14">
        <v>6377651</v>
      </c>
      <c r="B496" s="14">
        <v>74</v>
      </c>
      <c r="C496" s="14" t="s">
        <v>107</v>
      </c>
      <c r="D496" s="14" t="s">
        <v>99</v>
      </c>
      <c r="E496" s="15">
        <v>5474.7275512780634</v>
      </c>
      <c r="F496" s="16">
        <v>15114</v>
      </c>
      <c r="G496" s="17" t="s">
        <v>13</v>
      </c>
      <c r="H496" s="14" t="s">
        <v>17</v>
      </c>
    </row>
    <row r="497" spans="1:8" x14ac:dyDescent="0.2">
      <c r="A497" s="14">
        <v>8230130</v>
      </c>
      <c r="B497" s="14">
        <v>33</v>
      </c>
      <c r="C497" s="14" t="s">
        <v>107</v>
      </c>
      <c r="D497" s="14" t="s">
        <v>108</v>
      </c>
      <c r="E497" s="15">
        <v>2988.450043495573</v>
      </c>
      <c r="F497" s="16">
        <v>7024</v>
      </c>
      <c r="G497" s="17" t="s">
        <v>12</v>
      </c>
      <c r="H497" s="14" t="s">
        <v>17</v>
      </c>
    </row>
  </sheetData>
  <sheetProtection sheet="1" formatCells="0" formatColumns="0" formatRows="0" sort="0" autoFilter="0" pivotTables="0"/>
  <customSheetViews>
    <customSheetView guid="{62D9056B-30AB-244E-A975-879469157905}">
      <selection activeCell="A2" sqref="A2"/>
      <pageMargins left="0.7" right="0.7" top="0.75" bottom="0.75" header="0.3" footer="0.3"/>
    </customSheetView>
  </customSheetViews>
  <mergeCells count="191">
    <mergeCell ref="N30:N31"/>
    <mergeCell ref="N23:N25"/>
    <mergeCell ref="P21:U21"/>
    <mergeCell ref="P28:U28"/>
    <mergeCell ref="N36:N38"/>
    <mergeCell ref="P34:U34"/>
    <mergeCell ref="J182:K183"/>
    <mergeCell ref="L182:L183"/>
    <mergeCell ref="J176:K177"/>
    <mergeCell ref="L176:L177"/>
    <mergeCell ref="J178:K179"/>
    <mergeCell ref="L178:L179"/>
    <mergeCell ref="J180:K181"/>
    <mergeCell ref="L180:L181"/>
    <mergeCell ref="J170:K171"/>
    <mergeCell ref="L170:L171"/>
    <mergeCell ref="J172:K173"/>
    <mergeCell ref="L172:L173"/>
    <mergeCell ref="J174:K175"/>
    <mergeCell ref="L174:L175"/>
    <mergeCell ref="J164:K165"/>
    <mergeCell ref="L164:L165"/>
    <mergeCell ref="J166:K167"/>
    <mergeCell ref="L166:L167"/>
    <mergeCell ref="J168:K169"/>
    <mergeCell ref="L168:L169"/>
    <mergeCell ref="J158:K159"/>
    <mergeCell ref="L158:L159"/>
    <mergeCell ref="J160:K161"/>
    <mergeCell ref="L160:L161"/>
    <mergeCell ref="J162:K163"/>
    <mergeCell ref="L162:L163"/>
    <mergeCell ref="J152:K153"/>
    <mergeCell ref="L152:L153"/>
    <mergeCell ref="J154:K155"/>
    <mergeCell ref="L154:L155"/>
    <mergeCell ref="J156:K157"/>
    <mergeCell ref="L156:L157"/>
    <mergeCell ref="J146:K147"/>
    <mergeCell ref="L146:L147"/>
    <mergeCell ref="J148:K149"/>
    <mergeCell ref="L148:L149"/>
    <mergeCell ref="J150:K151"/>
    <mergeCell ref="L150:L151"/>
    <mergeCell ref="J140:K141"/>
    <mergeCell ref="L140:L141"/>
    <mergeCell ref="J142:K143"/>
    <mergeCell ref="L142:L143"/>
    <mergeCell ref="J144:K145"/>
    <mergeCell ref="L144:L145"/>
    <mergeCell ref="J134:K135"/>
    <mergeCell ref="L134:L135"/>
    <mergeCell ref="J136:K137"/>
    <mergeCell ref="L136:L137"/>
    <mergeCell ref="J138:K139"/>
    <mergeCell ref="L138:L139"/>
    <mergeCell ref="J128:K129"/>
    <mergeCell ref="L128:L129"/>
    <mergeCell ref="J130:K131"/>
    <mergeCell ref="L130:L131"/>
    <mergeCell ref="J132:K133"/>
    <mergeCell ref="L132:L133"/>
    <mergeCell ref="J122:K123"/>
    <mergeCell ref="L122:L123"/>
    <mergeCell ref="J124:K125"/>
    <mergeCell ref="L124:L125"/>
    <mergeCell ref="J126:K127"/>
    <mergeCell ref="L126:L127"/>
    <mergeCell ref="J116:K117"/>
    <mergeCell ref="L116:L117"/>
    <mergeCell ref="J118:K119"/>
    <mergeCell ref="L118:L119"/>
    <mergeCell ref="J120:K121"/>
    <mergeCell ref="L120:L121"/>
    <mergeCell ref="J110:K111"/>
    <mergeCell ref="L110:L111"/>
    <mergeCell ref="J112:K113"/>
    <mergeCell ref="L112:L113"/>
    <mergeCell ref="J114:K115"/>
    <mergeCell ref="L114:L115"/>
    <mergeCell ref="J104:K105"/>
    <mergeCell ref="L104:L105"/>
    <mergeCell ref="J106:K107"/>
    <mergeCell ref="L106:L107"/>
    <mergeCell ref="J108:K109"/>
    <mergeCell ref="L108:L109"/>
    <mergeCell ref="J98:K99"/>
    <mergeCell ref="L98:L99"/>
    <mergeCell ref="J100:K101"/>
    <mergeCell ref="L100:L101"/>
    <mergeCell ref="J102:K103"/>
    <mergeCell ref="L102:L103"/>
    <mergeCell ref="J92:K93"/>
    <mergeCell ref="L92:L93"/>
    <mergeCell ref="J94:K95"/>
    <mergeCell ref="L94:L95"/>
    <mergeCell ref="J96:K97"/>
    <mergeCell ref="L96:L97"/>
    <mergeCell ref="L64:L65"/>
    <mergeCell ref="J66:K67"/>
    <mergeCell ref="L66:L67"/>
    <mergeCell ref="J86:K87"/>
    <mergeCell ref="L86:L87"/>
    <mergeCell ref="J88:K89"/>
    <mergeCell ref="L88:L89"/>
    <mergeCell ref="J90:K91"/>
    <mergeCell ref="L90:L91"/>
    <mergeCell ref="J82:K83"/>
    <mergeCell ref="L82:L83"/>
    <mergeCell ref="J84:K85"/>
    <mergeCell ref="L84:L85"/>
    <mergeCell ref="J80:K81"/>
    <mergeCell ref="L80:L81"/>
    <mergeCell ref="J58:K59"/>
    <mergeCell ref="L58:L59"/>
    <mergeCell ref="J60:K61"/>
    <mergeCell ref="L60:L61"/>
    <mergeCell ref="J50:K51"/>
    <mergeCell ref="J68:K69"/>
    <mergeCell ref="L68:L69"/>
    <mergeCell ref="J70:K71"/>
    <mergeCell ref="L70:L71"/>
    <mergeCell ref="J56:K57"/>
    <mergeCell ref="L56:L57"/>
    <mergeCell ref="J74:K75"/>
    <mergeCell ref="L74:L75"/>
    <mergeCell ref="J76:K77"/>
    <mergeCell ref="L76:L77"/>
    <mergeCell ref="J78:K79"/>
    <mergeCell ref="L78:L79"/>
    <mergeCell ref="J72:K73"/>
    <mergeCell ref="L72:L73"/>
    <mergeCell ref="J62:K63"/>
    <mergeCell ref="L62:L63"/>
    <mergeCell ref="J64:K65"/>
    <mergeCell ref="L42:L43"/>
    <mergeCell ref="J42:K43"/>
    <mergeCell ref="J48:K49"/>
    <mergeCell ref="J52:K54"/>
    <mergeCell ref="L52:L54"/>
    <mergeCell ref="J40:K41"/>
    <mergeCell ref="J38:K39"/>
    <mergeCell ref="J20:K21"/>
    <mergeCell ref="J28:K29"/>
    <mergeCell ref="J30:K31"/>
    <mergeCell ref="J32:K33"/>
    <mergeCell ref="J22:K23"/>
    <mergeCell ref="L44:L45"/>
    <mergeCell ref="L46:L47"/>
    <mergeCell ref="L48:L49"/>
    <mergeCell ref="L50:L51"/>
    <mergeCell ref="L40:L41"/>
    <mergeCell ref="L30:L31"/>
    <mergeCell ref="L32:L33"/>
    <mergeCell ref="J44:K45"/>
    <mergeCell ref="J46:K47"/>
    <mergeCell ref="A1:A2"/>
    <mergeCell ref="C1:C2"/>
    <mergeCell ref="D1:D2"/>
    <mergeCell ref="E1:E2"/>
    <mergeCell ref="F1:F2"/>
    <mergeCell ref="G1:G2"/>
    <mergeCell ref="H1:H2"/>
    <mergeCell ref="K1:L1"/>
    <mergeCell ref="K5:L5"/>
    <mergeCell ref="B1:B2"/>
    <mergeCell ref="K4:L4"/>
    <mergeCell ref="K11:L11"/>
    <mergeCell ref="K6:L6"/>
    <mergeCell ref="K3:L3"/>
    <mergeCell ref="K13:L13"/>
    <mergeCell ref="K7:L7"/>
    <mergeCell ref="K2:L2"/>
    <mergeCell ref="L34:L35"/>
    <mergeCell ref="L36:L37"/>
    <mergeCell ref="L38:L39"/>
    <mergeCell ref="K9:L9"/>
    <mergeCell ref="K8:L8"/>
    <mergeCell ref="K12:L12"/>
    <mergeCell ref="J15:L17"/>
    <mergeCell ref="J36:K37"/>
    <mergeCell ref="J19:K19"/>
    <mergeCell ref="K10:L10"/>
    <mergeCell ref="J24:K25"/>
    <mergeCell ref="J26:K27"/>
    <mergeCell ref="J34:K35"/>
    <mergeCell ref="L20:L21"/>
    <mergeCell ref="L22:L23"/>
    <mergeCell ref="L24:L25"/>
    <mergeCell ref="L26:L27"/>
    <mergeCell ref="L28:L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8FD4F-731B-8649-A584-0796AA56FB82}">
  <dimension ref="A1:AH497"/>
  <sheetViews>
    <sheetView tabSelected="1" topLeftCell="P6" workbookViewId="0">
      <selection activeCell="U38" sqref="U38:U39"/>
    </sheetView>
  </sheetViews>
  <sheetFormatPr baseColWidth="10" defaultRowHeight="16" x14ac:dyDescent="0.2"/>
  <cols>
    <col min="1" max="1" width="16.1640625" style="19" customWidth="1"/>
    <col min="2" max="2" width="19" style="19" customWidth="1"/>
    <col min="3" max="3" width="20.33203125" style="19" bestFit="1" customWidth="1"/>
    <col min="4" max="4" width="16.33203125" style="19" customWidth="1"/>
    <col min="5" max="5" width="20.5" style="19" bestFit="1" customWidth="1"/>
    <col min="6" max="6" width="18.5" style="19" customWidth="1"/>
    <col min="7" max="7" width="28.33203125" style="19" bestFit="1" customWidth="1"/>
    <col min="8" max="8" width="30.6640625" style="19" bestFit="1" customWidth="1"/>
    <col min="9" max="9" width="7.1640625" style="19" customWidth="1"/>
    <col min="10" max="16" width="27.1640625" style="19" customWidth="1"/>
    <col min="17" max="17" width="10.5" style="19" customWidth="1"/>
    <col min="18" max="18" width="20" style="19" customWidth="1"/>
    <col min="19" max="19" width="50" style="19" customWidth="1"/>
    <col min="20" max="20" width="26.33203125" style="19" customWidth="1"/>
    <col min="21" max="21" width="43.83203125" style="63" customWidth="1"/>
    <col min="22" max="33" width="10.83203125" style="19"/>
    <col min="34" max="34" width="19.6640625" style="19" bestFit="1" customWidth="1"/>
    <col min="35" max="16384" width="10.83203125" style="19"/>
  </cols>
  <sheetData>
    <row r="1" spans="1:34" ht="20" thickBot="1" x14ac:dyDescent="0.3">
      <c r="A1" s="160" t="s">
        <v>35</v>
      </c>
      <c r="B1" s="160" t="s">
        <v>3</v>
      </c>
      <c r="C1" s="162" t="s">
        <v>6</v>
      </c>
      <c r="D1" s="162" t="s">
        <v>4</v>
      </c>
      <c r="E1" s="163" t="s">
        <v>5</v>
      </c>
      <c r="F1" s="164" t="s">
        <v>7</v>
      </c>
      <c r="G1" s="165" t="s">
        <v>8</v>
      </c>
      <c r="H1" s="166" t="s">
        <v>9</v>
      </c>
      <c r="I1" s="51"/>
      <c r="J1" s="7" t="s">
        <v>89</v>
      </c>
      <c r="K1" s="55">
        <v>8644239</v>
      </c>
      <c r="L1" s="52">
        <v>5490176</v>
      </c>
      <c r="M1" s="52">
        <v>6980917</v>
      </c>
      <c r="N1" s="52">
        <v>2245338</v>
      </c>
      <c r="O1" s="52">
        <v>4837739</v>
      </c>
      <c r="P1" s="52">
        <v>9246289</v>
      </c>
      <c r="Q1" s="51"/>
      <c r="R1" s="43" t="s">
        <v>29</v>
      </c>
      <c r="S1" s="167" t="s">
        <v>28</v>
      </c>
      <c r="T1" s="130"/>
      <c r="U1" s="60" t="s">
        <v>76</v>
      </c>
      <c r="AF1" s="22" t="s">
        <v>10</v>
      </c>
      <c r="AG1" s="22" t="s">
        <v>101</v>
      </c>
      <c r="AH1" s="22" t="s">
        <v>14</v>
      </c>
    </row>
    <row r="2" spans="1:34" ht="19" customHeight="1" x14ac:dyDescent="0.2">
      <c r="A2" s="161"/>
      <c r="B2" s="161"/>
      <c r="C2" s="162"/>
      <c r="D2" s="162"/>
      <c r="E2" s="163"/>
      <c r="F2" s="164"/>
      <c r="G2" s="165"/>
      <c r="H2" s="166"/>
      <c r="I2" s="51"/>
      <c r="J2" s="52" t="s">
        <v>3</v>
      </c>
      <c r="K2" s="64">
        <v>37</v>
      </c>
      <c r="L2" s="56">
        <v>52</v>
      </c>
      <c r="M2" s="56">
        <v>77</v>
      </c>
      <c r="N2" s="56">
        <v>68</v>
      </c>
      <c r="O2" s="56">
        <v>72</v>
      </c>
      <c r="P2" s="56">
        <v>39</v>
      </c>
      <c r="R2" s="13" t="s">
        <v>36</v>
      </c>
      <c r="S2" s="168" t="s">
        <v>111</v>
      </c>
      <c r="T2" s="168"/>
      <c r="U2" s="61" t="s">
        <v>78</v>
      </c>
      <c r="AF2" s="22" t="s">
        <v>11</v>
      </c>
      <c r="AG2" s="23">
        <v>0.1</v>
      </c>
      <c r="AH2" s="23">
        <v>0</v>
      </c>
    </row>
    <row r="3" spans="1:34" ht="16" customHeight="1" x14ac:dyDescent="0.2">
      <c r="A3" s="3">
        <v>7114795</v>
      </c>
      <c r="B3" s="3">
        <v>18</v>
      </c>
      <c r="C3" s="3" t="s">
        <v>107</v>
      </c>
      <c r="D3" s="3" t="s">
        <v>108</v>
      </c>
      <c r="E3" s="4">
        <v>3037.566371509487</v>
      </c>
      <c r="F3" s="5">
        <v>2510</v>
      </c>
      <c r="G3" s="6" t="s">
        <v>13</v>
      </c>
      <c r="H3" s="3" t="s">
        <v>16</v>
      </c>
      <c r="I3" s="47"/>
      <c r="J3" s="52" t="s">
        <v>6</v>
      </c>
      <c r="K3" s="64" t="s">
        <v>106</v>
      </c>
      <c r="L3" s="56" t="s">
        <v>107</v>
      </c>
      <c r="M3" s="56" t="s">
        <v>106</v>
      </c>
      <c r="N3" s="56" t="s">
        <v>107</v>
      </c>
      <c r="O3" s="56" t="s">
        <v>106</v>
      </c>
      <c r="P3" s="56" t="s">
        <v>107</v>
      </c>
      <c r="R3" s="12" t="s">
        <v>37</v>
      </c>
      <c r="S3" s="169" t="s">
        <v>54</v>
      </c>
      <c r="T3" s="169"/>
      <c r="U3" s="62" t="s">
        <v>79</v>
      </c>
      <c r="AF3" s="22" t="s">
        <v>12</v>
      </c>
      <c r="AG3" s="23">
        <v>0.3</v>
      </c>
      <c r="AH3" s="23">
        <v>0.1</v>
      </c>
    </row>
    <row r="4" spans="1:34" ht="16" customHeight="1" x14ac:dyDescent="0.2">
      <c r="A4" s="3">
        <v>8603285</v>
      </c>
      <c r="B4" s="3">
        <v>18</v>
      </c>
      <c r="C4" s="3" t="s">
        <v>107</v>
      </c>
      <c r="D4" s="3" t="s">
        <v>98</v>
      </c>
      <c r="E4" s="4">
        <v>2905.1324804912479</v>
      </c>
      <c r="F4" s="5">
        <v>5696</v>
      </c>
      <c r="G4" s="6" t="s">
        <v>11</v>
      </c>
      <c r="H4" s="3" t="s">
        <v>16</v>
      </c>
      <c r="I4" s="47"/>
      <c r="J4" s="52" t="s">
        <v>4</v>
      </c>
      <c r="K4" s="64" t="s">
        <v>108</v>
      </c>
      <c r="L4" s="56" t="s">
        <v>99</v>
      </c>
      <c r="M4" s="56" t="s">
        <v>97</v>
      </c>
      <c r="N4" s="56" t="s">
        <v>97</v>
      </c>
      <c r="O4" s="56" t="s">
        <v>96</v>
      </c>
      <c r="P4" s="56" t="s">
        <v>100</v>
      </c>
      <c r="R4" s="12" t="s">
        <v>38</v>
      </c>
      <c r="S4" s="169" t="s">
        <v>55</v>
      </c>
      <c r="T4" s="169"/>
      <c r="U4" s="62" t="s">
        <v>57</v>
      </c>
      <c r="AF4" s="22" t="s">
        <v>13</v>
      </c>
      <c r="AG4" s="23">
        <v>0.6</v>
      </c>
      <c r="AH4" s="23">
        <v>0.4</v>
      </c>
    </row>
    <row r="5" spans="1:34" ht="16" customHeight="1" x14ac:dyDescent="0.2">
      <c r="A5" s="3">
        <v>3982389</v>
      </c>
      <c r="B5" s="3">
        <v>33</v>
      </c>
      <c r="C5" s="3" t="s">
        <v>106</v>
      </c>
      <c r="D5" s="3" t="s">
        <v>108</v>
      </c>
      <c r="E5" s="4">
        <v>7517.8787797557388</v>
      </c>
      <c r="F5" s="5">
        <v>5575</v>
      </c>
      <c r="G5" s="6" t="s">
        <v>12</v>
      </c>
      <c r="H5" s="3" t="s">
        <v>17</v>
      </c>
      <c r="I5" s="47"/>
      <c r="J5" s="53" t="s">
        <v>5</v>
      </c>
      <c r="K5" s="65">
        <v>2135.0473337369367</v>
      </c>
      <c r="L5" s="57">
        <v>7674.7911682422628</v>
      </c>
      <c r="M5" s="57">
        <v>7976.9538942095314</v>
      </c>
      <c r="N5" s="57">
        <v>2353.8998065673304</v>
      </c>
      <c r="O5" s="57">
        <v>2360.0517200358695</v>
      </c>
      <c r="P5" s="57">
        <v>5646.9044905015007</v>
      </c>
      <c r="R5" s="34" t="s">
        <v>39</v>
      </c>
      <c r="S5" s="170" t="s">
        <v>56</v>
      </c>
      <c r="T5" s="170"/>
      <c r="U5" s="62" t="s">
        <v>80</v>
      </c>
      <c r="AF5" s="24"/>
      <c r="AG5" s="24"/>
      <c r="AH5" s="24"/>
    </row>
    <row r="6" spans="1:34" ht="16" customHeight="1" x14ac:dyDescent="0.2">
      <c r="A6" s="3">
        <v>9026654</v>
      </c>
      <c r="B6" s="3">
        <v>78</v>
      </c>
      <c r="C6" s="3" t="s">
        <v>106</v>
      </c>
      <c r="D6" s="3" t="s">
        <v>99</v>
      </c>
      <c r="E6" s="4">
        <v>5084.9283281515354</v>
      </c>
      <c r="F6" s="5">
        <v>23995</v>
      </c>
      <c r="G6" s="6" t="s">
        <v>13</v>
      </c>
      <c r="H6" s="3" t="s">
        <v>16</v>
      </c>
      <c r="I6" s="47"/>
      <c r="J6" s="54" t="s">
        <v>123</v>
      </c>
      <c r="K6" s="58">
        <v>10246</v>
      </c>
      <c r="L6" s="58">
        <v>5547</v>
      </c>
      <c r="M6" s="58">
        <v>11097</v>
      </c>
      <c r="N6" s="58">
        <v>18452</v>
      </c>
      <c r="O6" s="58">
        <v>5193</v>
      </c>
      <c r="P6" s="58">
        <v>4706</v>
      </c>
      <c r="R6" s="41"/>
      <c r="S6" s="157"/>
      <c r="T6" s="157"/>
      <c r="AF6" s="22" t="s">
        <v>15</v>
      </c>
      <c r="AG6" s="24" t="s">
        <v>18</v>
      </c>
      <c r="AH6" s="24" t="s">
        <v>19</v>
      </c>
    </row>
    <row r="7" spans="1:34" ht="16" customHeight="1" x14ac:dyDescent="0.2">
      <c r="A7" s="3">
        <v>6720198</v>
      </c>
      <c r="B7" s="3">
        <v>76</v>
      </c>
      <c r="C7" s="3" t="s">
        <v>107</v>
      </c>
      <c r="D7" s="3" t="s">
        <v>98</v>
      </c>
      <c r="E7" s="4">
        <v>3461.741675094991</v>
      </c>
      <c r="F7" s="5">
        <v>19373</v>
      </c>
      <c r="G7" s="6" t="s">
        <v>13</v>
      </c>
      <c r="H7" s="3" t="s">
        <v>16</v>
      </c>
      <c r="I7" s="47"/>
      <c r="J7" s="52" t="s">
        <v>82</v>
      </c>
      <c r="K7" s="56" t="s">
        <v>13</v>
      </c>
      <c r="L7" s="56" t="s">
        <v>12</v>
      </c>
      <c r="M7" s="56" t="s">
        <v>12</v>
      </c>
      <c r="N7" s="56" t="s">
        <v>13</v>
      </c>
      <c r="O7" s="56" t="s">
        <v>13</v>
      </c>
      <c r="P7" s="56" t="s">
        <v>13</v>
      </c>
      <c r="R7" s="159"/>
      <c r="S7" s="159"/>
      <c r="T7" s="159"/>
      <c r="U7" s="159"/>
      <c r="AF7" s="22" t="s">
        <v>16</v>
      </c>
      <c r="AG7" s="23">
        <v>0.7</v>
      </c>
      <c r="AH7" s="23">
        <v>0</v>
      </c>
    </row>
    <row r="8" spans="1:34" ht="16" customHeight="1" x14ac:dyDescent="0.2">
      <c r="A8" s="3">
        <v>6216391</v>
      </c>
      <c r="B8" s="3">
        <v>44</v>
      </c>
      <c r="C8" s="3" t="s">
        <v>107</v>
      </c>
      <c r="D8" s="3" t="s">
        <v>99</v>
      </c>
      <c r="E8" s="4">
        <v>1280.5651315398657</v>
      </c>
      <c r="F8" s="5">
        <v>21536</v>
      </c>
      <c r="G8" s="6" t="s">
        <v>13</v>
      </c>
      <c r="H8" s="3" t="s">
        <v>16</v>
      </c>
      <c r="I8" s="47"/>
      <c r="J8" s="52" t="s">
        <v>83</v>
      </c>
      <c r="K8" s="56" t="s">
        <v>16</v>
      </c>
      <c r="L8" s="56" t="s">
        <v>16</v>
      </c>
      <c r="M8" s="56" t="s">
        <v>16</v>
      </c>
      <c r="N8" s="56" t="s">
        <v>16</v>
      </c>
      <c r="O8" s="56" t="s">
        <v>16</v>
      </c>
      <c r="P8" s="56" t="s">
        <v>17</v>
      </c>
      <c r="R8" s="159"/>
      <c r="S8" s="159"/>
      <c r="T8" s="159"/>
      <c r="U8" s="159"/>
      <c r="AF8" s="22" t="s">
        <v>17</v>
      </c>
      <c r="AG8" s="23">
        <v>0.3</v>
      </c>
      <c r="AH8" s="23">
        <v>0.7</v>
      </c>
    </row>
    <row r="9" spans="1:34" ht="16" customHeight="1" x14ac:dyDescent="0.2">
      <c r="A9" s="3">
        <v>3520409</v>
      </c>
      <c r="B9" s="3">
        <v>48</v>
      </c>
      <c r="C9" s="3" t="s">
        <v>107</v>
      </c>
      <c r="D9" s="3" t="s">
        <v>99</v>
      </c>
      <c r="E9" s="4">
        <v>7394.5657104782749</v>
      </c>
      <c r="F9" s="5">
        <v>26629</v>
      </c>
      <c r="G9" s="6" t="s">
        <v>13</v>
      </c>
      <c r="H9" s="3" t="s">
        <v>16</v>
      </c>
      <c r="I9" s="47"/>
      <c r="J9" s="47"/>
      <c r="K9" s="47"/>
      <c r="L9" s="47"/>
      <c r="M9" s="47"/>
      <c r="N9" s="47"/>
      <c r="O9" s="47"/>
      <c r="P9" s="47"/>
      <c r="R9" s="159"/>
      <c r="S9" s="159"/>
      <c r="T9" s="159"/>
      <c r="U9" s="159"/>
    </row>
    <row r="10" spans="1:34" ht="16" customHeight="1" x14ac:dyDescent="0.2">
      <c r="A10" s="3">
        <v>7263969</v>
      </c>
      <c r="B10" s="3">
        <v>25</v>
      </c>
      <c r="C10" s="3" t="s">
        <v>107</v>
      </c>
      <c r="D10" s="3" t="s">
        <v>97</v>
      </c>
      <c r="E10" s="4">
        <v>1368.1719308764689</v>
      </c>
      <c r="F10" s="5">
        <v>21739</v>
      </c>
      <c r="G10" s="6" t="s">
        <v>12</v>
      </c>
      <c r="H10" s="3" t="s">
        <v>17</v>
      </c>
      <c r="I10" s="47"/>
      <c r="J10" s="47"/>
      <c r="K10" s="47"/>
      <c r="L10" s="47"/>
      <c r="M10" s="47"/>
      <c r="N10" s="47"/>
      <c r="O10" s="47"/>
      <c r="P10" s="47"/>
    </row>
    <row r="11" spans="1:34" ht="16" customHeight="1" x14ac:dyDescent="0.2">
      <c r="A11" s="3">
        <v>6246062</v>
      </c>
      <c r="B11" s="3">
        <v>42</v>
      </c>
      <c r="C11" s="3" t="s">
        <v>106</v>
      </c>
      <c r="D11" s="3" t="s">
        <v>99</v>
      </c>
      <c r="E11" s="4">
        <v>3061.4372389427626</v>
      </c>
      <c r="F11" s="5">
        <v>15291</v>
      </c>
      <c r="G11" s="6" t="s">
        <v>13</v>
      </c>
      <c r="H11" s="3" t="s">
        <v>16</v>
      </c>
      <c r="I11" s="47"/>
      <c r="J11" s="47"/>
      <c r="K11" s="47"/>
      <c r="L11" s="47"/>
      <c r="M11" s="47"/>
      <c r="N11" s="47"/>
      <c r="O11" s="47"/>
      <c r="P11" s="47"/>
      <c r="R11" s="158" t="s">
        <v>20</v>
      </c>
      <c r="S11" s="158"/>
      <c r="T11" s="59" t="s">
        <v>15</v>
      </c>
      <c r="U11" s="69" t="s">
        <v>34</v>
      </c>
    </row>
    <row r="12" spans="1:34" ht="16" customHeight="1" x14ac:dyDescent="0.2">
      <c r="A12" s="3">
        <v>9045319</v>
      </c>
      <c r="B12" s="3">
        <v>51</v>
      </c>
      <c r="C12" s="3" t="s">
        <v>107</v>
      </c>
      <c r="D12" s="3" t="s">
        <v>98</v>
      </c>
      <c r="E12" s="4">
        <v>9248.4779201374131</v>
      </c>
      <c r="F12" s="5">
        <v>6408</v>
      </c>
      <c r="G12" s="6" t="s">
        <v>11</v>
      </c>
      <c r="H12" s="3" t="s">
        <v>16</v>
      </c>
      <c r="I12" s="47"/>
      <c r="J12" s="47"/>
      <c r="K12" s="47"/>
      <c r="L12" s="47"/>
      <c r="M12" s="47"/>
      <c r="N12" s="47"/>
      <c r="O12" s="47"/>
      <c r="P12" s="47"/>
      <c r="Q12" s="47"/>
      <c r="R12" s="152" t="s">
        <v>85</v>
      </c>
      <c r="S12" s="152"/>
      <c r="T12" s="154">
        <f>O1</f>
        <v>4837739</v>
      </c>
      <c r="U12" s="148" t="str">
        <f>HLOOKUP(T12,J1:P8,8,FALSE)</f>
        <v>Yes</v>
      </c>
    </row>
    <row r="13" spans="1:34" ht="16" customHeight="1" x14ac:dyDescent="0.2">
      <c r="A13" s="3">
        <v>6166913</v>
      </c>
      <c r="B13" s="3">
        <v>45</v>
      </c>
      <c r="C13" s="3" t="s">
        <v>106</v>
      </c>
      <c r="D13" s="3" t="s">
        <v>97</v>
      </c>
      <c r="E13" s="4">
        <v>5273.2995136282279</v>
      </c>
      <c r="F13" s="5">
        <v>16663</v>
      </c>
      <c r="G13" s="6" t="s">
        <v>13</v>
      </c>
      <c r="H13" s="3" t="s">
        <v>16</v>
      </c>
      <c r="I13" s="47"/>
      <c r="J13" s="47"/>
      <c r="K13" s="145" t="s">
        <v>124</v>
      </c>
      <c r="L13" s="145"/>
      <c r="M13" s="66"/>
      <c r="N13" s="145" t="s">
        <v>125</v>
      </c>
      <c r="O13" s="145"/>
      <c r="P13" s="47"/>
      <c r="R13" s="152"/>
      <c r="S13" s="152"/>
      <c r="T13" s="154"/>
      <c r="U13" s="148"/>
    </row>
    <row r="14" spans="1:34" ht="16" customHeight="1" x14ac:dyDescent="0.2">
      <c r="A14" s="3">
        <v>8568255</v>
      </c>
      <c r="B14" s="3">
        <v>33</v>
      </c>
      <c r="C14" s="3" t="s">
        <v>107</v>
      </c>
      <c r="D14" s="3" t="s">
        <v>99</v>
      </c>
      <c r="E14" s="4">
        <v>7266.4729141940697</v>
      </c>
      <c r="F14" s="5">
        <v>16275</v>
      </c>
      <c r="G14" s="6" t="s">
        <v>12</v>
      </c>
      <c r="H14" s="3" t="s">
        <v>16</v>
      </c>
      <c r="I14" s="47"/>
      <c r="J14" s="47"/>
      <c r="K14" s="145"/>
      <c r="L14" s="145"/>
      <c r="M14" s="66"/>
      <c r="N14" s="145"/>
      <c r="O14" s="145"/>
      <c r="P14" s="47"/>
      <c r="R14" s="155" t="s">
        <v>118</v>
      </c>
      <c r="S14" s="155"/>
      <c r="T14" s="154">
        <f>K1</f>
        <v>8644239</v>
      </c>
      <c r="U14" s="179">
        <f>HLOOKUP(T14,J1:P8,5,FALSE)</f>
        <v>2135.0473337369367</v>
      </c>
    </row>
    <row r="15" spans="1:34" ht="16" customHeight="1" x14ac:dyDescent="0.2">
      <c r="A15" s="3">
        <v>7584770</v>
      </c>
      <c r="B15" s="3">
        <v>48</v>
      </c>
      <c r="C15" s="3" t="s">
        <v>107</v>
      </c>
      <c r="D15" s="3" t="s">
        <v>98</v>
      </c>
      <c r="E15" s="4">
        <v>3874.909873886385</v>
      </c>
      <c r="F15" s="5">
        <v>8074</v>
      </c>
      <c r="G15" s="6" t="s">
        <v>12</v>
      </c>
      <c r="H15" s="3" t="s">
        <v>17</v>
      </c>
      <c r="I15" s="47"/>
      <c r="J15" s="47"/>
      <c r="K15" s="75">
        <f>A21</f>
        <v>8770114</v>
      </c>
      <c r="L15" s="79">
        <f>VLOOKUP(K15,A:H,5,FALSE)</f>
        <v>5993.7932462528724</v>
      </c>
      <c r="M15" s="47"/>
      <c r="N15" s="71">
        <f>F23</f>
        <v>20475</v>
      </c>
      <c r="O15" s="78">
        <f>INDEX(A:A,MATCH(N15,F:F,0))</f>
        <v>1399424</v>
      </c>
      <c r="P15" s="47"/>
      <c r="R15" s="155"/>
      <c r="S15" s="155"/>
      <c r="T15" s="154"/>
      <c r="U15" s="179"/>
    </row>
    <row r="16" spans="1:34" ht="16" customHeight="1" x14ac:dyDescent="0.2">
      <c r="A16" s="3">
        <v>5622121</v>
      </c>
      <c r="B16" s="3">
        <v>85</v>
      </c>
      <c r="C16" s="3" t="s">
        <v>106</v>
      </c>
      <c r="D16" s="3" t="s">
        <v>108</v>
      </c>
      <c r="E16" s="4">
        <v>3541.6988127052427</v>
      </c>
      <c r="F16" s="5">
        <v>24134</v>
      </c>
      <c r="G16" s="6" t="s">
        <v>12</v>
      </c>
      <c r="H16" s="3" t="s">
        <v>16</v>
      </c>
      <c r="I16" s="47"/>
      <c r="J16" s="47"/>
      <c r="K16" s="75">
        <f>A70</f>
        <v>3519979</v>
      </c>
      <c r="L16" s="80">
        <f t="shared" ref="L16:L21" si="0">VLOOKUP(K16,A:H,5,FALSE)</f>
        <v>8104.7186876467667</v>
      </c>
      <c r="M16" s="47"/>
      <c r="N16" s="71">
        <f>F53</f>
        <v>19932</v>
      </c>
      <c r="O16" s="80">
        <f t="shared" ref="O16:O21" si="1">INDEX(A:A,MATCH(N16,F:F,0))</f>
        <v>6305745</v>
      </c>
      <c r="P16" s="47"/>
      <c r="R16" s="152" t="s">
        <v>84</v>
      </c>
      <c r="S16" s="152"/>
      <c r="T16" s="154">
        <f>A58</f>
        <v>3794540</v>
      </c>
      <c r="U16" s="148" t="str">
        <f>VLOOKUP(T16,A:H,4,FALSE)</f>
        <v>Volkswagen</v>
      </c>
    </row>
    <row r="17" spans="1:21" ht="16" customHeight="1" x14ac:dyDescent="0.2">
      <c r="A17" s="3">
        <v>2171537</v>
      </c>
      <c r="B17" s="3">
        <v>83</v>
      </c>
      <c r="C17" s="3" t="s">
        <v>106</v>
      </c>
      <c r="D17" s="3" t="s">
        <v>99</v>
      </c>
      <c r="E17" s="4">
        <v>4576.9727700334797</v>
      </c>
      <c r="F17" s="5">
        <v>29215</v>
      </c>
      <c r="G17" s="6" t="s">
        <v>13</v>
      </c>
      <c r="H17" s="3" t="s">
        <v>16</v>
      </c>
      <c r="I17" s="47"/>
      <c r="J17" s="47"/>
      <c r="K17" s="75">
        <f>A4</f>
        <v>8603285</v>
      </c>
      <c r="L17" s="80">
        <f t="shared" si="0"/>
        <v>2905.1324804912479</v>
      </c>
      <c r="M17" s="47"/>
      <c r="N17" s="71">
        <f>F7</f>
        <v>19373</v>
      </c>
      <c r="O17" s="80">
        <f t="shared" si="1"/>
        <v>6720198</v>
      </c>
      <c r="P17" s="47"/>
      <c r="R17" s="152"/>
      <c r="S17" s="152"/>
      <c r="T17" s="154"/>
      <c r="U17" s="148"/>
    </row>
    <row r="18" spans="1:21" ht="16" customHeight="1" x14ac:dyDescent="0.2">
      <c r="A18" s="3">
        <v>3088921</v>
      </c>
      <c r="B18" s="3">
        <v>81</v>
      </c>
      <c r="C18" s="3" t="s">
        <v>107</v>
      </c>
      <c r="D18" s="3" t="s">
        <v>97</v>
      </c>
      <c r="E18" s="4">
        <v>7533.0661745770876</v>
      </c>
      <c r="F18" s="5">
        <v>9789</v>
      </c>
      <c r="G18" s="6" t="s">
        <v>13</v>
      </c>
      <c r="H18" s="3" t="s">
        <v>16</v>
      </c>
      <c r="I18" s="47"/>
      <c r="J18" s="47"/>
      <c r="K18" s="70">
        <f>A65</f>
        <v>4151938</v>
      </c>
      <c r="L18" s="80">
        <f t="shared" si="0"/>
        <v>1732.6576083199782</v>
      </c>
      <c r="M18" s="67"/>
      <c r="N18" s="71">
        <f>F65</f>
        <v>7056</v>
      </c>
      <c r="O18" s="80">
        <f t="shared" si="1"/>
        <v>4151938</v>
      </c>
      <c r="P18" s="47"/>
      <c r="R18" s="152" t="s">
        <v>86</v>
      </c>
      <c r="S18" s="152"/>
      <c r="T18" s="154">
        <f>A97</f>
        <v>9922431</v>
      </c>
      <c r="U18" s="148">
        <f>VLOOKUP(T18,A:H,2,FALSE)</f>
        <v>18</v>
      </c>
    </row>
    <row r="19" spans="1:21" ht="16" customHeight="1" x14ac:dyDescent="0.2">
      <c r="A19" s="3">
        <v>8382974</v>
      </c>
      <c r="B19" s="3">
        <v>30</v>
      </c>
      <c r="C19" s="3" t="s">
        <v>107</v>
      </c>
      <c r="D19" s="3" t="s">
        <v>108</v>
      </c>
      <c r="E19" s="4">
        <v>3923.7617107630163</v>
      </c>
      <c r="F19" s="5">
        <v>29180</v>
      </c>
      <c r="G19" s="6" t="s">
        <v>12</v>
      </c>
      <c r="H19" s="3" t="s">
        <v>16</v>
      </c>
      <c r="I19" s="47"/>
      <c r="J19" s="47"/>
      <c r="K19" s="72">
        <f>A82</f>
        <v>7483472</v>
      </c>
      <c r="L19" s="80">
        <f t="shared" si="0"/>
        <v>1153.8387814580306</v>
      </c>
      <c r="M19" s="67"/>
      <c r="N19" s="71">
        <f>F96</f>
        <v>6679</v>
      </c>
      <c r="O19" s="80">
        <f t="shared" si="1"/>
        <v>2252275</v>
      </c>
      <c r="P19" s="47"/>
      <c r="R19" s="152"/>
      <c r="S19" s="152"/>
      <c r="T19" s="154"/>
      <c r="U19" s="148"/>
    </row>
    <row r="20" spans="1:21" ht="16" customHeight="1" x14ac:dyDescent="0.2">
      <c r="A20" s="3">
        <v>4413739</v>
      </c>
      <c r="B20" s="3">
        <v>71</v>
      </c>
      <c r="C20" s="3" t="s">
        <v>106</v>
      </c>
      <c r="D20" s="3" t="s">
        <v>96</v>
      </c>
      <c r="E20" s="4">
        <v>7267.6563293008203</v>
      </c>
      <c r="F20" s="5">
        <v>23106</v>
      </c>
      <c r="G20" s="6" t="s">
        <v>12</v>
      </c>
      <c r="H20" s="3" t="s">
        <v>17</v>
      </c>
      <c r="I20" s="47"/>
      <c r="J20" s="47"/>
      <c r="K20" s="72">
        <f>A101</f>
        <v>3520670</v>
      </c>
      <c r="L20" s="80">
        <f t="shared" si="0"/>
        <v>8803.5497568953015</v>
      </c>
      <c r="M20" s="67"/>
      <c r="N20" s="71">
        <f>F91</f>
        <v>4663</v>
      </c>
      <c r="O20" s="80">
        <f t="shared" si="1"/>
        <v>3311429</v>
      </c>
      <c r="P20" s="47"/>
      <c r="R20" s="152" t="s">
        <v>87</v>
      </c>
      <c r="S20" s="152"/>
      <c r="T20" s="154">
        <f>A4</f>
        <v>8603285</v>
      </c>
      <c r="U20" s="148">
        <f>VLOOKUP(T20,A:H,6,FALSE)</f>
        <v>5696</v>
      </c>
    </row>
    <row r="21" spans="1:21" ht="16" customHeight="1" x14ac:dyDescent="0.2">
      <c r="A21" s="3">
        <v>8770114</v>
      </c>
      <c r="B21" s="3">
        <v>55</v>
      </c>
      <c r="C21" s="3" t="s">
        <v>107</v>
      </c>
      <c r="D21" s="3" t="s">
        <v>97</v>
      </c>
      <c r="E21" s="4">
        <v>5993.7932462528724</v>
      </c>
      <c r="F21" s="5">
        <v>16638</v>
      </c>
      <c r="G21" s="6" t="s">
        <v>13</v>
      </c>
      <c r="H21" s="3" t="s">
        <v>16</v>
      </c>
      <c r="I21" s="47"/>
      <c r="J21" s="47"/>
      <c r="K21" s="72">
        <f>A97</f>
        <v>9922431</v>
      </c>
      <c r="L21" s="80">
        <f t="shared" si="0"/>
        <v>3054.3523315497318</v>
      </c>
      <c r="M21" s="67"/>
      <c r="N21" s="71">
        <f>F100</f>
        <v>18029</v>
      </c>
      <c r="O21" s="80">
        <f t="shared" si="1"/>
        <v>4089219</v>
      </c>
      <c r="P21" s="47"/>
      <c r="R21" s="152"/>
      <c r="S21" s="152"/>
      <c r="T21" s="154"/>
      <c r="U21" s="148"/>
    </row>
    <row r="22" spans="1:21" ht="16" customHeight="1" x14ac:dyDescent="0.2">
      <c r="A22" s="3">
        <v>9064242</v>
      </c>
      <c r="B22" s="3">
        <v>62</v>
      </c>
      <c r="C22" s="3" t="s">
        <v>107</v>
      </c>
      <c r="D22" s="3" t="s">
        <v>99</v>
      </c>
      <c r="E22" s="4">
        <v>6374.4791223158381</v>
      </c>
      <c r="F22" s="5">
        <v>23200</v>
      </c>
      <c r="G22" s="6" t="s">
        <v>13</v>
      </c>
      <c r="H22" s="3" t="s">
        <v>16</v>
      </c>
      <c r="I22" s="47"/>
      <c r="J22" s="47"/>
      <c r="K22" s="47"/>
      <c r="L22" s="47"/>
      <c r="M22" s="47"/>
      <c r="N22" s="47"/>
      <c r="O22" s="47"/>
      <c r="P22" s="47"/>
      <c r="R22" s="152" t="s">
        <v>122</v>
      </c>
      <c r="S22" s="152"/>
      <c r="T22" s="154">
        <f>A97</f>
        <v>9922431</v>
      </c>
      <c r="U22" s="148">
        <f>MATCH(T22,A:A,0)</f>
        <v>97</v>
      </c>
    </row>
    <row r="23" spans="1:21" ht="16" customHeight="1" x14ac:dyDescent="0.2">
      <c r="A23" s="3">
        <v>1399424</v>
      </c>
      <c r="B23" s="3">
        <v>31</v>
      </c>
      <c r="C23" s="3" t="s">
        <v>107</v>
      </c>
      <c r="D23" s="3" t="s">
        <v>100</v>
      </c>
      <c r="E23" s="4">
        <v>1907.136792998135</v>
      </c>
      <c r="F23" s="5">
        <v>20475</v>
      </c>
      <c r="G23" s="6" t="s">
        <v>13</v>
      </c>
      <c r="H23" s="3" t="s">
        <v>16</v>
      </c>
      <c r="I23" s="47"/>
      <c r="J23" s="47"/>
      <c r="K23" s="47"/>
      <c r="L23" s="47"/>
      <c r="M23" s="47"/>
      <c r="N23" s="47"/>
      <c r="O23" s="47"/>
      <c r="P23" s="47"/>
      <c r="R23" s="152"/>
      <c r="S23" s="152"/>
      <c r="T23" s="154"/>
      <c r="U23" s="148"/>
    </row>
    <row r="24" spans="1:21" x14ac:dyDescent="0.2">
      <c r="A24" s="3">
        <v>5431209</v>
      </c>
      <c r="B24" s="3">
        <v>63</v>
      </c>
      <c r="C24" s="3" t="s">
        <v>107</v>
      </c>
      <c r="D24" s="3" t="s">
        <v>96</v>
      </c>
      <c r="E24" s="4">
        <v>514.95277087511079</v>
      </c>
      <c r="F24" s="5">
        <v>29528</v>
      </c>
      <c r="G24" s="6" t="s">
        <v>13</v>
      </c>
      <c r="H24" s="3" t="s">
        <v>16</v>
      </c>
      <c r="I24" s="47"/>
      <c r="J24" s="47"/>
      <c r="K24" s="47"/>
      <c r="L24" s="47"/>
      <c r="M24" s="47"/>
      <c r="N24" s="47"/>
      <c r="O24" s="47"/>
      <c r="P24" s="47"/>
      <c r="R24" s="152" t="s">
        <v>91</v>
      </c>
      <c r="S24" s="152"/>
      <c r="T24" s="156">
        <f>E79</f>
        <v>1741.9049589995323</v>
      </c>
      <c r="U24" s="148">
        <f>MATCH(T24,E:E,0)</f>
        <v>79</v>
      </c>
    </row>
    <row r="25" spans="1:21" x14ac:dyDescent="0.2">
      <c r="A25" s="3">
        <v>6397761</v>
      </c>
      <c r="B25" s="3">
        <v>63</v>
      </c>
      <c r="C25" s="3" t="s">
        <v>107</v>
      </c>
      <c r="D25" s="3" t="s">
        <v>97</v>
      </c>
      <c r="E25" s="4">
        <v>9926.8831737014207</v>
      </c>
      <c r="F25" s="5">
        <v>23506</v>
      </c>
      <c r="G25" s="6" t="s">
        <v>13</v>
      </c>
      <c r="H25" s="3" t="s">
        <v>17</v>
      </c>
      <c r="I25" s="47"/>
      <c r="J25" s="47"/>
      <c r="K25" s="47"/>
      <c r="L25" s="47"/>
      <c r="M25" s="47"/>
      <c r="N25" s="47"/>
      <c r="O25" s="47"/>
      <c r="P25" s="47"/>
      <c r="R25" s="152"/>
      <c r="S25" s="152"/>
      <c r="T25" s="154"/>
      <c r="U25" s="148"/>
    </row>
    <row r="26" spans="1:21" x14ac:dyDescent="0.2">
      <c r="A26" s="3">
        <v>4575626</v>
      </c>
      <c r="B26" s="3">
        <v>37</v>
      </c>
      <c r="C26" s="3" t="s">
        <v>106</v>
      </c>
      <c r="D26" s="3" t="s">
        <v>100</v>
      </c>
      <c r="E26" s="4">
        <v>5321.9418920854678</v>
      </c>
      <c r="F26" s="5">
        <v>23940</v>
      </c>
      <c r="G26" s="6" t="s">
        <v>12</v>
      </c>
      <c r="H26" s="3" t="s">
        <v>17</v>
      </c>
      <c r="I26" s="47"/>
      <c r="J26" s="47"/>
      <c r="K26" s="47"/>
      <c r="L26" s="47"/>
      <c r="M26" s="47"/>
      <c r="N26" s="47"/>
      <c r="O26" s="47"/>
      <c r="P26" s="47"/>
      <c r="R26" s="152" t="s">
        <v>90</v>
      </c>
      <c r="S26" s="152"/>
      <c r="T26" s="154" t="str">
        <f>"-"</f>
        <v>-</v>
      </c>
      <c r="U26" s="148">
        <f>INDEX(A:A,55)</f>
        <v>2552862</v>
      </c>
    </row>
    <row r="27" spans="1:21" x14ac:dyDescent="0.2">
      <c r="A27" s="3">
        <v>4797087</v>
      </c>
      <c r="B27" s="3">
        <v>83</v>
      </c>
      <c r="C27" s="3" t="s">
        <v>107</v>
      </c>
      <c r="D27" s="3" t="s">
        <v>97</v>
      </c>
      <c r="E27" s="4">
        <v>1241.563068817939</v>
      </c>
      <c r="F27" s="5">
        <v>7179</v>
      </c>
      <c r="G27" s="6" t="s">
        <v>13</v>
      </c>
      <c r="H27" s="3" t="s">
        <v>17</v>
      </c>
      <c r="I27" s="47"/>
      <c r="J27" s="47"/>
      <c r="K27" s="47"/>
      <c r="L27" s="47"/>
      <c r="M27" s="47"/>
      <c r="N27" s="47"/>
      <c r="O27" s="47"/>
      <c r="P27" s="47"/>
      <c r="R27" s="152"/>
      <c r="S27" s="152"/>
      <c r="T27" s="154"/>
      <c r="U27" s="148"/>
    </row>
    <row r="28" spans="1:21" x14ac:dyDescent="0.2">
      <c r="A28" s="3">
        <v>6422189</v>
      </c>
      <c r="B28" s="3">
        <v>78</v>
      </c>
      <c r="C28" s="3" t="s">
        <v>106</v>
      </c>
      <c r="D28" s="3" t="s">
        <v>99</v>
      </c>
      <c r="E28" s="4">
        <v>2854.8917462751788</v>
      </c>
      <c r="F28" s="5">
        <v>14094</v>
      </c>
      <c r="G28" s="6" t="s">
        <v>12</v>
      </c>
      <c r="H28" s="3" t="s">
        <v>16</v>
      </c>
      <c r="I28" s="47"/>
      <c r="J28" s="47"/>
      <c r="K28" s="47"/>
      <c r="L28" s="47"/>
      <c r="M28" s="47"/>
      <c r="N28" s="47"/>
      <c r="O28" s="47"/>
      <c r="P28" s="47"/>
      <c r="R28" s="152" t="s">
        <v>92</v>
      </c>
      <c r="S28" s="152"/>
      <c r="T28" s="154" t="str">
        <f>"-"</f>
        <v>-</v>
      </c>
      <c r="U28" s="148" t="str">
        <f>INDEX(G:G,17)</f>
        <v>Bad</v>
      </c>
    </row>
    <row r="29" spans="1:21" x14ac:dyDescent="0.2">
      <c r="A29" s="3">
        <v>5889064</v>
      </c>
      <c r="B29" s="3">
        <v>66</v>
      </c>
      <c r="C29" s="3" t="s">
        <v>107</v>
      </c>
      <c r="D29" s="3" t="s">
        <v>96</v>
      </c>
      <c r="E29" s="4">
        <v>8246.955963170527</v>
      </c>
      <c r="F29" s="5">
        <v>18433</v>
      </c>
      <c r="G29" s="6" t="s">
        <v>12</v>
      </c>
      <c r="H29" s="3" t="s">
        <v>16</v>
      </c>
      <c r="I29" s="47"/>
      <c r="J29" s="47"/>
      <c r="K29" s="47"/>
      <c r="L29" s="47"/>
      <c r="M29" s="47"/>
      <c r="N29" s="47"/>
      <c r="O29" s="47"/>
      <c r="P29" s="47"/>
      <c r="R29" s="152"/>
      <c r="S29" s="152"/>
      <c r="T29" s="154"/>
      <c r="U29" s="148"/>
    </row>
    <row r="30" spans="1:21" x14ac:dyDescent="0.2">
      <c r="A30" s="3">
        <v>4960111</v>
      </c>
      <c r="B30" s="3">
        <v>36</v>
      </c>
      <c r="C30" s="3" t="s">
        <v>107</v>
      </c>
      <c r="D30" s="3" t="s">
        <v>98</v>
      </c>
      <c r="E30" s="4">
        <v>4860.9352284192173</v>
      </c>
      <c r="F30" s="5">
        <v>21508</v>
      </c>
      <c r="G30" s="6" t="s">
        <v>11</v>
      </c>
      <c r="H30" s="3" t="s">
        <v>16</v>
      </c>
      <c r="I30" s="47"/>
      <c r="J30" s="47"/>
      <c r="K30" s="47"/>
      <c r="L30" s="47"/>
      <c r="M30" s="47"/>
      <c r="N30" s="47"/>
      <c r="O30" s="47"/>
      <c r="P30" s="47"/>
      <c r="R30" s="152" t="s">
        <v>88</v>
      </c>
      <c r="S30" s="152"/>
      <c r="T30" s="156">
        <f>E82</f>
        <v>1153.8387814580306</v>
      </c>
      <c r="U30" s="148">
        <f>INDEX(A:A,MATCH(T30,E:E,0))</f>
        <v>7483472</v>
      </c>
    </row>
    <row r="31" spans="1:21" x14ac:dyDescent="0.2">
      <c r="A31" s="3">
        <v>7316561</v>
      </c>
      <c r="B31" s="3">
        <v>65</v>
      </c>
      <c r="C31" s="3" t="s">
        <v>106</v>
      </c>
      <c r="D31" s="3" t="s">
        <v>97</v>
      </c>
      <c r="E31" s="4">
        <v>3205.6139112799397</v>
      </c>
      <c r="F31" s="5">
        <v>9921</v>
      </c>
      <c r="G31" s="6" t="s">
        <v>12</v>
      </c>
      <c r="H31" s="3" t="s">
        <v>17</v>
      </c>
      <c r="I31" s="47"/>
      <c r="J31" s="47"/>
      <c r="K31" s="47"/>
      <c r="L31" s="47"/>
      <c r="M31" s="47"/>
      <c r="N31" s="47"/>
      <c r="O31" s="47"/>
      <c r="P31" s="47"/>
      <c r="R31" s="152"/>
      <c r="S31" s="152"/>
      <c r="T31" s="154"/>
      <c r="U31" s="148"/>
    </row>
    <row r="32" spans="1:21" x14ac:dyDescent="0.2">
      <c r="A32" s="3">
        <v>1098586</v>
      </c>
      <c r="B32" s="3">
        <v>57</v>
      </c>
      <c r="C32" s="3" t="s">
        <v>107</v>
      </c>
      <c r="D32" s="3" t="s">
        <v>96</v>
      </c>
      <c r="E32" s="4">
        <v>9498.0383757311083</v>
      </c>
      <c r="F32" s="5">
        <v>21118</v>
      </c>
      <c r="G32" s="6" t="s">
        <v>13</v>
      </c>
      <c r="H32" s="3" t="s">
        <v>17</v>
      </c>
      <c r="I32" s="47"/>
      <c r="J32" s="47"/>
      <c r="K32" s="47"/>
      <c r="L32" s="47"/>
      <c r="M32" s="47"/>
      <c r="N32" s="47"/>
      <c r="O32" s="47"/>
      <c r="P32" s="47"/>
      <c r="R32" s="152" t="s">
        <v>94</v>
      </c>
      <c r="S32" s="152"/>
      <c r="T32" s="153">
        <f>F79</f>
        <v>11460</v>
      </c>
      <c r="U32" s="148">
        <f>INDEX(A:A,MATCH(T32,F:F,0))</f>
        <v>5568006</v>
      </c>
    </row>
    <row r="33" spans="1:21" x14ac:dyDescent="0.2">
      <c r="A33" s="3">
        <v>5648911</v>
      </c>
      <c r="B33" s="3">
        <v>80</v>
      </c>
      <c r="C33" s="3" t="s">
        <v>107</v>
      </c>
      <c r="D33" s="3" t="s">
        <v>96</v>
      </c>
      <c r="E33" s="4">
        <v>3818.6030674280237</v>
      </c>
      <c r="F33" s="5">
        <v>29711</v>
      </c>
      <c r="G33" s="6" t="s">
        <v>12</v>
      </c>
      <c r="H33" s="3" t="s">
        <v>17</v>
      </c>
      <c r="I33" s="47"/>
      <c r="J33" s="47"/>
      <c r="K33" s="47"/>
      <c r="L33" s="47"/>
      <c r="M33" s="47"/>
      <c r="N33" s="47"/>
      <c r="O33" s="47"/>
      <c r="P33" s="47"/>
      <c r="R33" s="152"/>
      <c r="S33" s="152"/>
      <c r="T33" s="154"/>
      <c r="U33" s="148"/>
    </row>
    <row r="34" spans="1:21" x14ac:dyDescent="0.2">
      <c r="A34" s="3">
        <v>3335080</v>
      </c>
      <c r="B34" s="3">
        <v>69</v>
      </c>
      <c r="C34" s="3" t="s">
        <v>106</v>
      </c>
      <c r="D34" s="3" t="s">
        <v>108</v>
      </c>
      <c r="E34" s="4">
        <v>7103.0538637376903</v>
      </c>
      <c r="F34" s="5">
        <v>7870</v>
      </c>
      <c r="G34" s="6" t="s">
        <v>13</v>
      </c>
      <c r="H34" s="3" t="s">
        <v>16</v>
      </c>
      <c r="I34" s="47"/>
      <c r="J34" s="47"/>
      <c r="K34" s="47"/>
      <c r="L34" s="47"/>
      <c r="M34" s="47"/>
      <c r="N34" s="47"/>
      <c r="O34" s="47"/>
      <c r="P34" s="47"/>
      <c r="R34" s="155" t="s">
        <v>109</v>
      </c>
      <c r="S34" s="155"/>
      <c r="T34" s="154">
        <f>A94</f>
        <v>4358486</v>
      </c>
      <c r="U34" s="148" t="str">
        <f>IF(VLOOKUP(T34,A:H,8,FALSE)="yes", "speeding", "not speeding")</f>
        <v>speeding</v>
      </c>
    </row>
    <row r="35" spans="1:21" x14ac:dyDescent="0.2">
      <c r="A35" s="3">
        <v>9158561</v>
      </c>
      <c r="B35" s="3">
        <v>35</v>
      </c>
      <c r="C35" s="3" t="s">
        <v>107</v>
      </c>
      <c r="D35" s="3" t="s">
        <v>100</v>
      </c>
      <c r="E35" s="4">
        <v>1437.590716947607</v>
      </c>
      <c r="F35" s="5">
        <v>13917</v>
      </c>
      <c r="G35" s="6" t="s">
        <v>13</v>
      </c>
      <c r="H35" s="3" t="s">
        <v>16</v>
      </c>
      <c r="I35" s="47"/>
      <c r="J35" s="47"/>
      <c r="K35" s="47"/>
      <c r="L35" s="47"/>
      <c r="M35" s="47"/>
      <c r="N35" s="47"/>
      <c r="O35" s="47"/>
      <c r="P35" s="47"/>
      <c r="R35" s="155"/>
      <c r="S35" s="155"/>
      <c r="T35" s="154"/>
      <c r="U35" s="148"/>
    </row>
    <row r="36" spans="1:21" x14ac:dyDescent="0.2">
      <c r="A36" s="3">
        <v>4955408</v>
      </c>
      <c r="B36" s="3">
        <v>85</v>
      </c>
      <c r="C36" s="3" t="s">
        <v>107</v>
      </c>
      <c r="D36" s="3" t="s">
        <v>108</v>
      </c>
      <c r="E36" s="4">
        <v>2908.0493527472413</v>
      </c>
      <c r="F36" s="5">
        <v>11779</v>
      </c>
      <c r="G36" s="6" t="s">
        <v>13</v>
      </c>
      <c r="H36" s="3" t="s">
        <v>16</v>
      </c>
      <c r="I36" s="47"/>
      <c r="J36" s="47"/>
      <c r="K36" s="47"/>
      <c r="L36" s="47"/>
      <c r="M36" s="47"/>
      <c r="N36" s="47"/>
      <c r="O36" s="47"/>
      <c r="P36" s="47"/>
      <c r="R36" s="155" t="s">
        <v>110</v>
      </c>
      <c r="S36" s="155"/>
      <c r="T36" s="153">
        <f>F9</f>
        <v>26629</v>
      </c>
      <c r="U36" s="148">
        <f>IF(INDEX(D:D, MATCH(T36,F:F,0))="honda",AVERAGEIF(D:D,"Honda", F:F),"not honda")</f>
        <v>15840.9</v>
      </c>
    </row>
    <row r="37" spans="1:21" x14ac:dyDescent="0.2">
      <c r="A37" s="3">
        <v>3080339</v>
      </c>
      <c r="B37" s="3">
        <v>64</v>
      </c>
      <c r="C37" s="3" t="s">
        <v>106</v>
      </c>
      <c r="D37" s="3" t="s">
        <v>98</v>
      </c>
      <c r="E37" s="4">
        <v>790.83917972847848</v>
      </c>
      <c r="F37" s="5">
        <v>5706</v>
      </c>
      <c r="G37" s="6" t="s">
        <v>13</v>
      </c>
      <c r="H37" s="3" t="s">
        <v>16</v>
      </c>
      <c r="I37" s="47"/>
      <c r="J37" s="47"/>
      <c r="K37" s="47"/>
      <c r="L37" s="47"/>
      <c r="M37" s="47"/>
      <c r="N37" s="47"/>
      <c r="O37" s="47"/>
      <c r="P37" s="47"/>
      <c r="R37" s="155"/>
      <c r="S37" s="155"/>
      <c r="T37" s="154"/>
      <c r="U37" s="148"/>
    </row>
    <row r="38" spans="1:21" x14ac:dyDescent="0.2">
      <c r="A38" s="3">
        <v>3618285</v>
      </c>
      <c r="B38" s="3">
        <v>35</v>
      </c>
      <c r="C38" s="3" t="s">
        <v>107</v>
      </c>
      <c r="D38" s="3" t="s">
        <v>99</v>
      </c>
      <c r="E38" s="4">
        <v>8273.3337703258003</v>
      </c>
      <c r="F38" s="5">
        <v>21625</v>
      </c>
      <c r="G38" s="6" t="s">
        <v>12</v>
      </c>
      <c r="H38" s="3" t="s">
        <v>16</v>
      </c>
      <c r="I38" s="47"/>
      <c r="J38" s="47"/>
      <c r="K38" s="47"/>
      <c r="L38" s="47"/>
      <c r="M38" s="47"/>
      <c r="N38" s="47"/>
      <c r="O38" s="47"/>
      <c r="P38" s="47"/>
      <c r="R38" s="151"/>
      <c r="S38" s="151"/>
      <c r="T38" s="149"/>
      <c r="U38" s="149"/>
    </row>
    <row r="39" spans="1:21" x14ac:dyDescent="0.2">
      <c r="A39" s="3">
        <v>3061741</v>
      </c>
      <c r="B39" s="3">
        <v>47</v>
      </c>
      <c r="C39" s="3" t="s">
        <v>106</v>
      </c>
      <c r="D39" s="3" t="s">
        <v>108</v>
      </c>
      <c r="E39" s="4">
        <v>5430.7119796645511</v>
      </c>
      <c r="F39" s="5">
        <v>5397</v>
      </c>
      <c r="G39" s="6" t="s">
        <v>12</v>
      </c>
      <c r="H39" s="3" t="s">
        <v>17</v>
      </c>
      <c r="I39" s="47"/>
      <c r="J39" s="47"/>
      <c r="K39" s="47"/>
      <c r="L39" s="47"/>
      <c r="M39" s="47"/>
      <c r="N39" s="47"/>
      <c r="O39" s="47"/>
      <c r="P39" s="47"/>
      <c r="R39" s="151"/>
      <c r="S39" s="151"/>
      <c r="T39" s="149"/>
      <c r="U39" s="149"/>
    </row>
    <row r="40" spans="1:21" x14ac:dyDescent="0.2">
      <c r="A40" s="3">
        <v>7900922</v>
      </c>
      <c r="B40" s="3">
        <v>43</v>
      </c>
      <c r="C40" s="3" t="s">
        <v>106</v>
      </c>
      <c r="D40" s="3" t="s">
        <v>98</v>
      </c>
      <c r="E40" s="4">
        <v>1099.9974311866838</v>
      </c>
      <c r="F40" s="5">
        <v>10920</v>
      </c>
      <c r="G40" s="6" t="s">
        <v>13</v>
      </c>
      <c r="H40" s="3" t="s">
        <v>17</v>
      </c>
      <c r="I40" s="47"/>
      <c r="J40" s="47"/>
      <c r="K40" s="47"/>
      <c r="L40" s="47"/>
      <c r="M40" s="47"/>
      <c r="N40" s="47"/>
      <c r="O40" s="47"/>
      <c r="P40" s="47"/>
      <c r="R40" s="151"/>
      <c r="S40" s="151"/>
      <c r="T40" s="149"/>
      <c r="U40" s="149"/>
    </row>
    <row r="41" spans="1:21" x14ac:dyDescent="0.2">
      <c r="A41" s="3">
        <v>5963593</v>
      </c>
      <c r="B41" s="3">
        <v>23</v>
      </c>
      <c r="C41" s="3" t="s">
        <v>107</v>
      </c>
      <c r="D41" s="3" t="s">
        <v>97</v>
      </c>
      <c r="E41" s="4">
        <v>2966.3443328566491</v>
      </c>
      <c r="F41" s="5">
        <v>9124</v>
      </c>
      <c r="G41" s="6" t="s">
        <v>12</v>
      </c>
      <c r="H41" s="3" t="s">
        <v>17</v>
      </c>
      <c r="I41" s="47"/>
      <c r="J41" s="47"/>
      <c r="K41" s="47"/>
      <c r="L41" s="47"/>
      <c r="M41" s="47"/>
      <c r="N41" s="47"/>
      <c r="O41" s="47"/>
      <c r="P41" s="47"/>
      <c r="R41" s="151"/>
      <c r="S41" s="151"/>
      <c r="T41" s="149"/>
      <c r="U41" s="149"/>
    </row>
    <row r="42" spans="1:21" x14ac:dyDescent="0.2">
      <c r="A42" s="3">
        <v>3331037</v>
      </c>
      <c r="B42" s="3">
        <v>64</v>
      </c>
      <c r="C42" s="3" t="s">
        <v>107</v>
      </c>
      <c r="D42" s="3" t="s">
        <v>100</v>
      </c>
      <c r="E42" s="4">
        <v>6833.3380641357944</v>
      </c>
      <c r="F42" s="5">
        <v>20217</v>
      </c>
      <c r="G42" s="6" t="s">
        <v>12</v>
      </c>
      <c r="H42" s="3" t="s">
        <v>16</v>
      </c>
      <c r="I42" s="47"/>
      <c r="J42" s="47"/>
      <c r="K42" s="47"/>
      <c r="L42" s="47"/>
      <c r="M42" s="47"/>
      <c r="N42" s="47"/>
      <c r="O42" s="47"/>
      <c r="P42" s="47"/>
      <c r="R42" s="151"/>
      <c r="S42" s="151"/>
      <c r="T42" s="149"/>
      <c r="U42" s="149"/>
    </row>
    <row r="43" spans="1:21" x14ac:dyDescent="0.2">
      <c r="A43" s="3">
        <v>9815341</v>
      </c>
      <c r="B43" s="3">
        <v>23</v>
      </c>
      <c r="C43" s="3" t="s">
        <v>106</v>
      </c>
      <c r="D43" s="3" t="s">
        <v>96</v>
      </c>
      <c r="E43" s="4">
        <v>5842.1273406422752</v>
      </c>
      <c r="F43" s="5">
        <v>20054</v>
      </c>
      <c r="G43" s="6" t="s">
        <v>12</v>
      </c>
      <c r="H43" s="3" t="s">
        <v>16</v>
      </c>
      <c r="I43" s="47"/>
      <c r="J43" s="47"/>
      <c r="K43" s="47"/>
      <c r="L43" s="47"/>
      <c r="M43" s="47"/>
      <c r="N43" s="47"/>
      <c r="O43" s="47"/>
      <c r="P43" s="47"/>
      <c r="R43" s="151"/>
      <c r="S43" s="151"/>
      <c r="T43" s="149"/>
      <c r="U43" s="149"/>
    </row>
    <row r="44" spans="1:21" x14ac:dyDescent="0.2">
      <c r="A44" s="3">
        <v>5845988</v>
      </c>
      <c r="B44" s="3">
        <v>55</v>
      </c>
      <c r="C44" s="3" t="s">
        <v>106</v>
      </c>
      <c r="D44" s="3" t="s">
        <v>98</v>
      </c>
      <c r="E44" s="4">
        <v>9184.5961810063527</v>
      </c>
      <c r="F44" s="5">
        <v>13889</v>
      </c>
      <c r="G44" s="6" t="s">
        <v>13</v>
      </c>
      <c r="H44" s="3" t="s">
        <v>16</v>
      </c>
      <c r="I44" s="47"/>
      <c r="J44" s="47"/>
      <c r="K44" s="47"/>
      <c r="L44" s="47"/>
      <c r="M44" s="47"/>
      <c r="N44" s="47"/>
      <c r="O44" s="47"/>
      <c r="P44" s="47"/>
      <c r="R44" s="151"/>
      <c r="S44" s="151"/>
      <c r="T44" s="149"/>
      <c r="U44" s="149"/>
    </row>
    <row r="45" spans="1:21" x14ac:dyDescent="0.2">
      <c r="A45" s="3">
        <v>5671318</v>
      </c>
      <c r="B45" s="3">
        <v>52</v>
      </c>
      <c r="C45" s="3" t="s">
        <v>107</v>
      </c>
      <c r="D45" s="3" t="s">
        <v>97</v>
      </c>
      <c r="E45" s="4">
        <v>6183.7827104334037</v>
      </c>
      <c r="F45" s="5">
        <v>8035</v>
      </c>
      <c r="G45" s="6" t="s">
        <v>13</v>
      </c>
      <c r="H45" s="3" t="s">
        <v>16</v>
      </c>
      <c r="I45" s="47"/>
      <c r="J45" s="47"/>
      <c r="K45" s="47"/>
      <c r="L45" s="47"/>
      <c r="M45" s="47"/>
      <c r="N45" s="47"/>
      <c r="O45" s="47"/>
      <c r="P45" s="47"/>
      <c r="R45" s="151"/>
      <c r="S45" s="151"/>
      <c r="T45" s="149"/>
      <c r="U45" s="149"/>
    </row>
    <row r="46" spans="1:21" x14ac:dyDescent="0.2">
      <c r="A46" s="3">
        <v>4672393</v>
      </c>
      <c r="B46" s="3">
        <v>77</v>
      </c>
      <c r="C46" s="3" t="s">
        <v>107</v>
      </c>
      <c r="D46" s="3" t="s">
        <v>99</v>
      </c>
      <c r="E46" s="4">
        <v>5663.340186530475</v>
      </c>
      <c r="F46" s="5">
        <v>10697</v>
      </c>
      <c r="G46" s="6" t="s">
        <v>13</v>
      </c>
      <c r="H46" s="3" t="s">
        <v>16</v>
      </c>
      <c r="I46" s="47"/>
      <c r="J46" s="47"/>
      <c r="K46" s="47"/>
      <c r="L46" s="47"/>
      <c r="M46" s="47"/>
      <c r="N46" s="47"/>
      <c r="O46" s="47"/>
      <c r="P46" s="47"/>
      <c r="R46" s="151"/>
      <c r="S46" s="151"/>
      <c r="T46" s="149"/>
      <c r="U46" s="149"/>
    </row>
    <row r="47" spans="1:21" x14ac:dyDescent="0.2">
      <c r="A47" s="3">
        <v>9744086</v>
      </c>
      <c r="B47" s="3">
        <v>17</v>
      </c>
      <c r="C47" s="3" t="s">
        <v>106</v>
      </c>
      <c r="D47" s="3" t="s">
        <v>96</v>
      </c>
      <c r="E47" s="4">
        <v>7392.350176812145</v>
      </c>
      <c r="F47" s="5">
        <v>10542</v>
      </c>
      <c r="G47" s="6" t="s">
        <v>13</v>
      </c>
      <c r="H47" s="3" t="s">
        <v>16</v>
      </c>
      <c r="I47" s="47"/>
      <c r="J47" s="47"/>
      <c r="K47" s="47"/>
      <c r="L47" s="47"/>
      <c r="M47" s="47"/>
      <c r="N47" s="47"/>
      <c r="O47" s="47"/>
      <c r="P47" s="47"/>
      <c r="R47" s="151"/>
      <c r="S47" s="151"/>
      <c r="T47" s="149"/>
      <c r="U47" s="149"/>
    </row>
    <row r="48" spans="1:21" x14ac:dyDescent="0.2">
      <c r="A48" s="3">
        <v>6879250</v>
      </c>
      <c r="B48" s="3">
        <v>17</v>
      </c>
      <c r="C48" s="3" t="s">
        <v>107</v>
      </c>
      <c r="D48" s="3" t="s">
        <v>98</v>
      </c>
      <c r="E48" s="4">
        <v>8981.0665462095149</v>
      </c>
      <c r="F48" s="5">
        <v>12907</v>
      </c>
      <c r="G48" s="6" t="s">
        <v>12</v>
      </c>
      <c r="H48" s="3" t="s">
        <v>16</v>
      </c>
      <c r="I48" s="47"/>
      <c r="J48" s="47"/>
      <c r="K48" s="47"/>
      <c r="L48" s="47"/>
      <c r="M48" s="47"/>
      <c r="N48" s="47"/>
      <c r="O48" s="47"/>
      <c r="P48" s="47"/>
      <c r="R48" s="151"/>
      <c r="S48" s="151"/>
      <c r="T48" s="149"/>
      <c r="U48" s="149"/>
    </row>
    <row r="49" spans="1:21" x14ac:dyDescent="0.2">
      <c r="A49" s="3">
        <v>8475332</v>
      </c>
      <c r="B49" s="3">
        <v>56</v>
      </c>
      <c r="C49" s="3" t="s">
        <v>106</v>
      </c>
      <c r="D49" s="3" t="s">
        <v>100</v>
      </c>
      <c r="E49" s="4">
        <v>5934.6015227549324</v>
      </c>
      <c r="F49" s="5">
        <v>7210</v>
      </c>
      <c r="G49" s="6" t="s">
        <v>12</v>
      </c>
      <c r="H49" s="3" t="s">
        <v>16</v>
      </c>
      <c r="I49" s="47"/>
      <c r="J49" s="47"/>
      <c r="K49" s="47"/>
      <c r="L49" s="47"/>
      <c r="M49" s="47"/>
      <c r="N49" s="47"/>
      <c r="O49" s="47"/>
      <c r="P49" s="47"/>
      <c r="R49" s="151"/>
      <c r="S49" s="151"/>
      <c r="T49" s="149"/>
      <c r="U49" s="149"/>
    </row>
    <row r="50" spans="1:21" x14ac:dyDescent="0.2">
      <c r="A50" s="3">
        <v>2295354</v>
      </c>
      <c r="B50" s="3">
        <v>38</v>
      </c>
      <c r="C50" s="3" t="s">
        <v>107</v>
      </c>
      <c r="D50" s="3" t="s">
        <v>98</v>
      </c>
      <c r="E50" s="4">
        <v>4575.1341181644666</v>
      </c>
      <c r="F50" s="5">
        <v>18686</v>
      </c>
      <c r="G50" s="6" t="s">
        <v>13</v>
      </c>
      <c r="H50" s="3" t="s">
        <v>16</v>
      </c>
      <c r="I50" s="47"/>
      <c r="J50" s="47"/>
      <c r="K50" s="47"/>
      <c r="L50" s="47"/>
      <c r="M50" s="47"/>
      <c r="N50" s="47"/>
      <c r="O50" s="47"/>
      <c r="P50" s="47"/>
      <c r="R50" s="151"/>
      <c r="S50" s="151"/>
      <c r="T50" s="149"/>
      <c r="U50" s="149"/>
    </row>
    <row r="51" spans="1:21" x14ac:dyDescent="0.2">
      <c r="A51" s="3">
        <v>2405173</v>
      </c>
      <c r="B51" s="3">
        <v>51</v>
      </c>
      <c r="C51" s="3" t="s">
        <v>107</v>
      </c>
      <c r="D51" s="3" t="s">
        <v>97</v>
      </c>
      <c r="E51" s="4">
        <v>7582.6223824269773</v>
      </c>
      <c r="F51" s="5">
        <v>18309</v>
      </c>
      <c r="G51" s="6" t="s">
        <v>12</v>
      </c>
      <c r="H51" s="3" t="s">
        <v>16</v>
      </c>
      <c r="I51" s="47"/>
      <c r="J51" s="47"/>
      <c r="K51" s="47"/>
      <c r="L51" s="47"/>
      <c r="M51" s="47"/>
      <c r="N51" s="47"/>
      <c r="O51" s="47"/>
      <c r="P51" s="47"/>
      <c r="R51" s="151"/>
      <c r="S51" s="151"/>
      <c r="T51" s="149"/>
      <c r="U51" s="149"/>
    </row>
    <row r="52" spans="1:21" x14ac:dyDescent="0.2">
      <c r="A52" s="3">
        <v>6127351</v>
      </c>
      <c r="B52" s="3">
        <v>37</v>
      </c>
      <c r="C52" s="3" t="s">
        <v>106</v>
      </c>
      <c r="D52" s="3" t="s">
        <v>100</v>
      </c>
      <c r="E52" s="4">
        <v>5803.456115201453</v>
      </c>
      <c r="F52" s="5">
        <v>24298</v>
      </c>
      <c r="G52" s="6" t="s">
        <v>13</v>
      </c>
      <c r="H52" s="3" t="s">
        <v>16</v>
      </c>
      <c r="I52" s="47"/>
      <c r="J52" s="47"/>
      <c r="K52" s="47"/>
      <c r="L52" s="47"/>
      <c r="M52" s="47"/>
      <c r="N52" s="47"/>
      <c r="O52" s="47"/>
      <c r="P52" s="47"/>
      <c r="R52" s="151"/>
      <c r="S52" s="151"/>
      <c r="T52" s="149"/>
      <c r="U52" s="149"/>
    </row>
    <row r="53" spans="1:21" x14ac:dyDescent="0.2">
      <c r="A53" s="3">
        <v>6305745</v>
      </c>
      <c r="B53" s="3">
        <v>63</v>
      </c>
      <c r="C53" s="3" t="s">
        <v>106</v>
      </c>
      <c r="D53" s="3" t="s">
        <v>96</v>
      </c>
      <c r="E53" s="4">
        <v>593.07624495556615</v>
      </c>
      <c r="F53" s="5">
        <v>19932</v>
      </c>
      <c r="G53" s="6" t="s">
        <v>11</v>
      </c>
      <c r="H53" s="3" t="s">
        <v>16</v>
      </c>
      <c r="I53" s="47"/>
      <c r="J53" s="47"/>
      <c r="K53" s="47"/>
      <c r="L53" s="47"/>
      <c r="M53" s="47"/>
      <c r="N53" s="47"/>
      <c r="O53" s="47"/>
      <c r="P53" s="47"/>
      <c r="R53" s="151"/>
      <c r="S53" s="151"/>
      <c r="T53" s="149"/>
      <c r="U53" s="149"/>
    </row>
    <row r="54" spans="1:21" x14ac:dyDescent="0.2">
      <c r="A54" s="3">
        <v>4954532</v>
      </c>
      <c r="B54" s="3">
        <v>30</v>
      </c>
      <c r="C54" s="3" t="s">
        <v>106</v>
      </c>
      <c r="D54" s="3" t="s">
        <v>99</v>
      </c>
      <c r="E54" s="4">
        <v>4542.1566827158294</v>
      </c>
      <c r="F54" s="5">
        <v>13227</v>
      </c>
      <c r="G54" s="6" t="s">
        <v>13</v>
      </c>
      <c r="H54" s="3" t="s">
        <v>17</v>
      </c>
      <c r="I54" s="47"/>
      <c r="J54" s="47"/>
      <c r="K54" s="47"/>
      <c r="L54" s="47"/>
      <c r="M54" s="47"/>
      <c r="N54" s="47"/>
      <c r="O54" s="47"/>
      <c r="P54" s="47"/>
      <c r="R54" s="151"/>
      <c r="S54" s="151"/>
      <c r="T54" s="149"/>
      <c r="U54" s="149"/>
    </row>
    <row r="55" spans="1:21" x14ac:dyDescent="0.2">
      <c r="A55" s="3">
        <v>2552862</v>
      </c>
      <c r="B55" s="3">
        <v>70</v>
      </c>
      <c r="C55" s="3" t="s">
        <v>106</v>
      </c>
      <c r="D55" s="3" t="s">
        <v>98</v>
      </c>
      <c r="E55" s="4">
        <v>5304.7413981701493</v>
      </c>
      <c r="F55" s="5">
        <v>25048</v>
      </c>
      <c r="G55" s="6" t="s">
        <v>13</v>
      </c>
      <c r="H55" s="3" t="s">
        <v>16</v>
      </c>
      <c r="I55" s="47"/>
      <c r="J55" s="47"/>
      <c r="K55" s="47"/>
      <c r="L55" s="47"/>
      <c r="M55" s="47"/>
      <c r="N55" s="47"/>
      <c r="O55" s="47"/>
      <c r="P55" s="47"/>
      <c r="R55" s="151"/>
      <c r="S55" s="151"/>
      <c r="T55" s="149"/>
      <c r="U55" s="149"/>
    </row>
    <row r="56" spans="1:21" x14ac:dyDescent="0.2">
      <c r="A56" s="3">
        <v>4375119</v>
      </c>
      <c r="B56" s="3">
        <v>40</v>
      </c>
      <c r="C56" s="3" t="s">
        <v>106</v>
      </c>
      <c r="D56" s="3" t="s">
        <v>96</v>
      </c>
      <c r="E56" s="4">
        <v>8535.8123313908382</v>
      </c>
      <c r="F56" s="5">
        <v>23023</v>
      </c>
      <c r="G56" s="6" t="s">
        <v>13</v>
      </c>
      <c r="H56" s="3" t="s">
        <v>17</v>
      </c>
      <c r="I56" s="47"/>
      <c r="J56" s="47"/>
      <c r="K56" s="47"/>
      <c r="L56" s="47"/>
      <c r="M56" s="47"/>
      <c r="N56" s="47"/>
      <c r="O56" s="47"/>
      <c r="P56" s="47"/>
      <c r="R56" s="42"/>
      <c r="S56" s="42"/>
      <c r="T56" s="42"/>
    </row>
    <row r="57" spans="1:21" x14ac:dyDescent="0.2">
      <c r="A57" s="3">
        <v>3794671</v>
      </c>
      <c r="B57" s="3">
        <v>43</v>
      </c>
      <c r="C57" s="3" t="s">
        <v>106</v>
      </c>
      <c r="D57" s="3" t="s">
        <v>100</v>
      </c>
      <c r="E57" s="4">
        <v>2318.9858240725198</v>
      </c>
      <c r="F57" s="5">
        <v>25411</v>
      </c>
      <c r="G57" s="6" t="s">
        <v>12</v>
      </c>
      <c r="H57" s="3" t="s">
        <v>17</v>
      </c>
      <c r="I57" s="47"/>
      <c r="J57" s="47"/>
      <c r="K57" s="47"/>
      <c r="L57" s="47"/>
      <c r="M57" s="47"/>
      <c r="N57" s="47"/>
      <c r="O57" s="47"/>
      <c r="P57" s="47"/>
      <c r="R57" s="42"/>
      <c r="S57" s="42"/>
      <c r="T57" s="42"/>
    </row>
    <row r="58" spans="1:21" x14ac:dyDescent="0.2">
      <c r="A58" s="3">
        <v>3794540</v>
      </c>
      <c r="B58" s="3">
        <v>82</v>
      </c>
      <c r="C58" s="3" t="s">
        <v>107</v>
      </c>
      <c r="D58" s="3" t="s">
        <v>108</v>
      </c>
      <c r="E58" s="4">
        <v>1284.5917167453078</v>
      </c>
      <c r="F58" s="5">
        <v>25890</v>
      </c>
      <c r="G58" s="6" t="s">
        <v>13</v>
      </c>
      <c r="H58" s="3" t="s">
        <v>16</v>
      </c>
      <c r="I58" s="47"/>
      <c r="J58" s="47"/>
      <c r="K58" s="47"/>
      <c r="L58" s="47"/>
      <c r="M58" s="47"/>
      <c r="N58" s="47"/>
      <c r="O58" s="47"/>
      <c r="P58" s="47"/>
      <c r="R58" s="42"/>
      <c r="S58" s="42"/>
      <c r="T58" s="42"/>
    </row>
    <row r="59" spans="1:21" x14ac:dyDescent="0.2">
      <c r="A59" s="3">
        <v>8598752</v>
      </c>
      <c r="B59" s="3">
        <v>23</v>
      </c>
      <c r="C59" s="3" t="s">
        <v>107</v>
      </c>
      <c r="D59" s="3" t="s">
        <v>99</v>
      </c>
      <c r="E59" s="4">
        <v>1253.9752043788062</v>
      </c>
      <c r="F59" s="5">
        <v>11180</v>
      </c>
      <c r="G59" s="6" t="s">
        <v>12</v>
      </c>
      <c r="H59" s="3" t="s">
        <v>17</v>
      </c>
      <c r="I59" s="47"/>
      <c r="J59" s="47"/>
      <c r="K59" s="47"/>
      <c r="L59" s="47"/>
      <c r="M59" s="47"/>
      <c r="N59" s="47"/>
      <c r="O59" s="47"/>
      <c r="P59" s="47"/>
      <c r="R59" s="42"/>
      <c r="S59" s="42"/>
      <c r="T59" s="42"/>
    </row>
    <row r="60" spans="1:21" x14ac:dyDescent="0.2">
      <c r="A60" s="3">
        <v>7424390</v>
      </c>
      <c r="B60" s="3">
        <v>82</v>
      </c>
      <c r="C60" s="3" t="s">
        <v>106</v>
      </c>
      <c r="D60" s="3" t="s">
        <v>99</v>
      </c>
      <c r="E60" s="4">
        <v>5859.165535383273</v>
      </c>
      <c r="F60" s="5">
        <v>15216</v>
      </c>
      <c r="G60" s="6" t="s">
        <v>13</v>
      </c>
      <c r="H60" s="3" t="s">
        <v>16</v>
      </c>
      <c r="I60" s="47"/>
      <c r="J60" s="47"/>
      <c r="K60" s="47"/>
      <c r="L60" s="47"/>
      <c r="M60" s="47"/>
      <c r="N60" s="47"/>
      <c r="O60" s="47"/>
      <c r="P60" s="47"/>
      <c r="R60" s="42"/>
      <c r="S60" s="42"/>
      <c r="T60" s="42"/>
    </row>
    <row r="61" spans="1:21" x14ac:dyDescent="0.2">
      <c r="A61" s="3">
        <v>4092355</v>
      </c>
      <c r="B61" s="3">
        <v>46</v>
      </c>
      <c r="C61" s="3" t="s">
        <v>107</v>
      </c>
      <c r="D61" s="3" t="s">
        <v>108</v>
      </c>
      <c r="E61" s="4">
        <v>2445.1546799026987</v>
      </c>
      <c r="F61" s="5">
        <v>14335</v>
      </c>
      <c r="G61" s="6" t="s">
        <v>13</v>
      </c>
      <c r="H61" s="3" t="s">
        <v>16</v>
      </c>
      <c r="I61" s="47"/>
      <c r="J61" s="47"/>
      <c r="K61" s="47"/>
      <c r="L61" s="47"/>
      <c r="M61" s="47"/>
      <c r="N61" s="47"/>
      <c r="O61" s="47"/>
      <c r="P61" s="47"/>
      <c r="R61" s="42"/>
      <c r="S61" s="42"/>
      <c r="T61" s="42"/>
    </row>
    <row r="62" spans="1:21" x14ac:dyDescent="0.2">
      <c r="A62" s="3">
        <v>5561256</v>
      </c>
      <c r="B62" s="3">
        <v>22</v>
      </c>
      <c r="C62" s="3" t="s">
        <v>107</v>
      </c>
      <c r="D62" s="3" t="s">
        <v>96</v>
      </c>
      <c r="E62" s="4">
        <v>4737.2616892435808</v>
      </c>
      <c r="F62" s="5">
        <v>8409</v>
      </c>
      <c r="G62" s="6" t="s">
        <v>13</v>
      </c>
      <c r="H62" s="3" t="s">
        <v>16</v>
      </c>
      <c r="I62" s="47"/>
      <c r="J62" s="47"/>
      <c r="K62" s="47"/>
      <c r="L62" s="47"/>
      <c r="M62" s="47"/>
      <c r="N62" s="47"/>
      <c r="O62" s="47"/>
      <c r="P62" s="47"/>
      <c r="R62" s="42"/>
      <c r="S62" s="42"/>
      <c r="T62" s="42"/>
    </row>
    <row r="63" spans="1:21" x14ac:dyDescent="0.2">
      <c r="A63" s="3">
        <v>2408629</v>
      </c>
      <c r="B63" s="3">
        <v>34</v>
      </c>
      <c r="C63" s="3" t="s">
        <v>106</v>
      </c>
      <c r="D63" s="3" t="s">
        <v>100</v>
      </c>
      <c r="E63" s="4">
        <v>3874.2359806548247</v>
      </c>
      <c r="F63" s="5">
        <v>29468</v>
      </c>
      <c r="G63" s="6" t="s">
        <v>13</v>
      </c>
      <c r="H63" s="3" t="s">
        <v>17</v>
      </c>
      <c r="I63" s="47"/>
      <c r="J63" s="47"/>
      <c r="K63" s="47"/>
      <c r="L63" s="47"/>
      <c r="M63" s="47"/>
      <c r="N63" s="47"/>
      <c r="O63" s="47"/>
      <c r="P63" s="47"/>
      <c r="R63" s="42"/>
      <c r="S63" s="42"/>
      <c r="T63" s="42"/>
    </row>
    <row r="64" spans="1:21" x14ac:dyDescent="0.2">
      <c r="A64" s="3">
        <v>9653325</v>
      </c>
      <c r="B64" s="3">
        <v>57</v>
      </c>
      <c r="C64" s="3" t="s">
        <v>106</v>
      </c>
      <c r="D64" s="3" t="s">
        <v>99</v>
      </c>
      <c r="E64" s="4">
        <v>3200.4914437407538</v>
      </c>
      <c r="F64" s="5">
        <v>12070</v>
      </c>
      <c r="G64" s="6" t="s">
        <v>12</v>
      </c>
      <c r="H64" s="3" t="s">
        <v>16</v>
      </c>
      <c r="I64" s="47"/>
      <c r="J64" s="47"/>
      <c r="K64" s="47"/>
      <c r="L64" s="47"/>
      <c r="M64" s="47"/>
      <c r="N64" s="47"/>
      <c r="O64" s="47"/>
      <c r="P64" s="47"/>
      <c r="R64" s="150"/>
      <c r="S64" s="150"/>
      <c r="T64" s="150"/>
    </row>
    <row r="65" spans="1:20" x14ac:dyDescent="0.2">
      <c r="A65" s="3">
        <v>4151938</v>
      </c>
      <c r="B65" s="3">
        <v>59</v>
      </c>
      <c r="C65" s="3" t="s">
        <v>106</v>
      </c>
      <c r="D65" s="3" t="s">
        <v>100</v>
      </c>
      <c r="E65" s="4">
        <v>1732.6576083199782</v>
      </c>
      <c r="F65" s="5">
        <v>7056</v>
      </c>
      <c r="G65" s="6" t="s">
        <v>13</v>
      </c>
      <c r="H65" s="3" t="s">
        <v>17</v>
      </c>
      <c r="I65" s="47"/>
      <c r="J65" s="47"/>
      <c r="K65" s="47"/>
      <c r="L65" s="47"/>
      <c r="M65" s="47"/>
      <c r="N65" s="47"/>
      <c r="O65" s="47"/>
      <c r="P65" s="47"/>
      <c r="R65" s="150"/>
      <c r="S65" s="150"/>
      <c r="T65" s="150"/>
    </row>
    <row r="66" spans="1:20" x14ac:dyDescent="0.2">
      <c r="A66" s="3">
        <v>8315374</v>
      </c>
      <c r="B66" s="3">
        <v>23</v>
      </c>
      <c r="C66" s="3" t="s">
        <v>106</v>
      </c>
      <c r="D66" s="3" t="s">
        <v>99</v>
      </c>
      <c r="E66" s="4">
        <v>1851.3191497613022</v>
      </c>
      <c r="F66" s="5">
        <v>2474</v>
      </c>
      <c r="G66" s="6" t="s">
        <v>11</v>
      </c>
      <c r="H66" s="3" t="s">
        <v>17</v>
      </c>
      <c r="I66" s="47"/>
      <c r="J66" s="47"/>
      <c r="K66" s="47"/>
      <c r="L66" s="47"/>
      <c r="M66" s="47"/>
      <c r="N66" s="47"/>
      <c r="O66" s="47"/>
      <c r="P66" s="47"/>
      <c r="R66" s="150"/>
      <c r="S66" s="150"/>
      <c r="T66" s="150"/>
    </row>
    <row r="67" spans="1:20" x14ac:dyDescent="0.2">
      <c r="A67" s="3">
        <v>2763805</v>
      </c>
      <c r="B67" s="3">
        <v>58</v>
      </c>
      <c r="C67" s="3" t="s">
        <v>106</v>
      </c>
      <c r="D67" s="3" t="s">
        <v>96</v>
      </c>
      <c r="E67" s="4">
        <v>7667.4658445502382</v>
      </c>
      <c r="F67" s="5">
        <v>13702</v>
      </c>
      <c r="G67" s="6" t="s">
        <v>12</v>
      </c>
      <c r="H67" s="3" t="s">
        <v>17</v>
      </c>
      <c r="I67" s="47"/>
      <c r="J67" s="47"/>
      <c r="K67" s="47"/>
      <c r="L67" s="47"/>
      <c r="M67" s="47"/>
      <c r="N67" s="47"/>
      <c r="O67" s="47"/>
      <c r="P67" s="47"/>
      <c r="R67" s="150"/>
      <c r="S67" s="150"/>
      <c r="T67" s="150"/>
    </row>
    <row r="68" spans="1:20" x14ac:dyDescent="0.2">
      <c r="A68" s="3">
        <v>4005302</v>
      </c>
      <c r="B68" s="3">
        <v>73</v>
      </c>
      <c r="C68" s="3" t="s">
        <v>107</v>
      </c>
      <c r="D68" s="3" t="s">
        <v>96</v>
      </c>
      <c r="E68" s="4">
        <v>8990.1805911896063</v>
      </c>
      <c r="F68" s="5">
        <v>10460</v>
      </c>
      <c r="G68" s="6" t="s">
        <v>13</v>
      </c>
      <c r="H68" s="3" t="s">
        <v>16</v>
      </c>
      <c r="I68" s="47"/>
      <c r="J68" s="47"/>
      <c r="K68" s="47"/>
      <c r="L68" s="47"/>
      <c r="M68" s="47"/>
      <c r="N68" s="47"/>
      <c r="O68" s="47"/>
      <c r="P68" s="47"/>
    </row>
    <row r="69" spans="1:20" x14ac:dyDescent="0.2">
      <c r="A69" s="3">
        <v>6857190</v>
      </c>
      <c r="B69" s="3">
        <v>47</v>
      </c>
      <c r="C69" s="3" t="s">
        <v>106</v>
      </c>
      <c r="D69" s="3" t="s">
        <v>108</v>
      </c>
      <c r="E69" s="4">
        <v>5552.4199456032466</v>
      </c>
      <c r="F69" s="5">
        <v>29554</v>
      </c>
      <c r="G69" s="6" t="s">
        <v>13</v>
      </c>
      <c r="H69" s="3" t="s">
        <v>16</v>
      </c>
      <c r="I69" s="47"/>
      <c r="J69" s="47"/>
      <c r="K69" s="47"/>
      <c r="L69" s="47"/>
      <c r="M69" s="47"/>
      <c r="N69" s="47"/>
      <c r="O69" s="47"/>
      <c r="P69" s="47"/>
    </row>
    <row r="70" spans="1:20" x14ac:dyDescent="0.2">
      <c r="A70" s="3">
        <v>3519979</v>
      </c>
      <c r="B70" s="3">
        <v>75</v>
      </c>
      <c r="C70" s="3" t="s">
        <v>106</v>
      </c>
      <c r="D70" s="3" t="s">
        <v>100</v>
      </c>
      <c r="E70" s="4">
        <v>8104.7186876467667</v>
      </c>
      <c r="F70" s="5">
        <v>8733</v>
      </c>
      <c r="G70" s="6" t="s">
        <v>13</v>
      </c>
      <c r="H70" s="3" t="s">
        <v>16</v>
      </c>
      <c r="I70" s="47"/>
      <c r="J70" s="47"/>
      <c r="K70" s="47"/>
      <c r="L70" s="47"/>
      <c r="M70" s="47"/>
      <c r="N70" s="47"/>
      <c r="O70" s="47"/>
      <c r="P70" s="47"/>
    </row>
    <row r="71" spans="1:20" x14ac:dyDescent="0.2">
      <c r="A71" s="3">
        <v>8032351</v>
      </c>
      <c r="B71" s="3">
        <v>40</v>
      </c>
      <c r="C71" s="3" t="s">
        <v>107</v>
      </c>
      <c r="D71" s="3" t="s">
        <v>100</v>
      </c>
      <c r="E71" s="4">
        <v>2781.2898595555607</v>
      </c>
      <c r="F71" s="5">
        <v>20471</v>
      </c>
      <c r="G71" s="6" t="s">
        <v>13</v>
      </c>
      <c r="H71" s="3" t="s">
        <v>17</v>
      </c>
      <c r="I71" s="47"/>
      <c r="J71" s="47"/>
      <c r="K71" s="47"/>
      <c r="L71" s="47"/>
      <c r="M71" s="47"/>
      <c r="N71" s="47"/>
      <c r="O71" s="47"/>
      <c r="P71" s="47"/>
    </row>
    <row r="72" spans="1:20" x14ac:dyDescent="0.2">
      <c r="A72" s="3">
        <v>7235228</v>
      </c>
      <c r="B72" s="3">
        <v>58</v>
      </c>
      <c r="C72" s="3" t="s">
        <v>107</v>
      </c>
      <c r="D72" s="3" t="s">
        <v>97</v>
      </c>
      <c r="E72" s="4">
        <v>4001.6982864300198</v>
      </c>
      <c r="F72" s="5">
        <v>12044</v>
      </c>
      <c r="G72" s="6" t="s">
        <v>13</v>
      </c>
      <c r="H72" s="3" t="s">
        <v>16</v>
      </c>
      <c r="I72" s="47"/>
      <c r="J72" s="47"/>
      <c r="K72" s="47"/>
      <c r="L72" s="47"/>
      <c r="M72" s="47"/>
      <c r="N72" s="47"/>
      <c r="O72" s="47"/>
      <c r="P72" s="47"/>
    </row>
    <row r="73" spans="1:20" x14ac:dyDescent="0.2">
      <c r="A73" s="3">
        <v>1140035</v>
      </c>
      <c r="B73" s="3">
        <v>58</v>
      </c>
      <c r="C73" s="3" t="s">
        <v>106</v>
      </c>
      <c r="D73" s="3" t="s">
        <v>97</v>
      </c>
      <c r="E73" s="4">
        <v>8743.8902941820343</v>
      </c>
      <c r="F73" s="5">
        <v>4058</v>
      </c>
      <c r="G73" s="6" t="s">
        <v>13</v>
      </c>
      <c r="H73" s="3" t="s">
        <v>16</v>
      </c>
      <c r="I73" s="47"/>
      <c r="J73" s="47"/>
      <c r="K73" s="47"/>
      <c r="L73" s="47"/>
      <c r="M73" s="47"/>
      <c r="N73" s="47"/>
      <c r="O73" s="47"/>
      <c r="P73" s="47"/>
    </row>
    <row r="74" spans="1:20" x14ac:dyDescent="0.2">
      <c r="A74" s="3">
        <v>9522632</v>
      </c>
      <c r="B74" s="3">
        <v>42</v>
      </c>
      <c r="C74" s="3" t="s">
        <v>107</v>
      </c>
      <c r="D74" s="3" t="s">
        <v>97</v>
      </c>
      <c r="E74" s="4">
        <v>3689.3814915068247</v>
      </c>
      <c r="F74" s="5">
        <v>19847</v>
      </c>
      <c r="G74" s="6" t="s">
        <v>13</v>
      </c>
      <c r="H74" s="3" t="s">
        <v>16</v>
      </c>
      <c r="I74" s="47"/>
      <c r="J74" s="47"/>
      <c r="K74" s="47"/>
      <c r="L74" s="47"/>
      <c r="M74" s="47"/>
      <c r="N74" s="47"/>
      <c r="O74" s="47"/>
      <c r="P74" s="47"/>
    </row>
    <row r="75" spans="1:20" x14ac:dyDescent="0.2">
      <c r="A75" s="3">
        <v>5821245</v>
      </c>
      <c r="B75" s="3">
        <v>73</v>
      </c>
      <c r="C75" s="3" t="s">
        <v>106</v>
      </c>
      <c r="D75" s="3" t="s">
        <v>96</v>
      </c>
      <c r="E75" s="4">
        <v>7768.672138568184</v>
      </c>
      <c r="F75" s="5">
        <v>27082</v>
      </c>
      <c r="G75" s="6" t="s">
        <v>12</v>
      </c>
      <c r="H75" s="3" t="s">
        <v>16</v>
      </c>
      <c r="I75" s="47"/>
      <c r="J75" s="47"/>
      <c r="K75" s="47"/>
      <c r="L75" s="47"/>
      <c r="M75" s="47"/>
      <c r="N75" s="47"/>
      <c r="O75" s="47"/>
      <c r="P75" s="47"/>
    </row>
    <row r="76" spans="1:20" x14ac:dyDescent="0.2">
      <c r="A76" s="3">
        <v>8749379</v>
      </c>
      <c r="B76" s="3">
        <v>81</v>
      </c>
      <c r="C76" s="3" t="s">
        <v>106</v>
      </c>
      <c r="D76" s="3" t="s">
        <v>108</v>
      </c>
      <c r="E76" s="4">
        <v>4635.3239861610746</v>
      </c>
      <c r="F76" s="5">
        <v>24530</v>
      </c>
      <c r="G76" s="6" t="s">
        <v>11</v>
      </c>
      <c r="H76" s="3" t="s">
        <v>17</v>
      </c>
      <c r="I76" s="47"/>
      <c r="J76" s="47"/>
      <c r="K76" s="47"/>
      <c r="L76" s="47"/>
      <c r="M76" s="47"/>
      <c r="N76" s="47"/>
      <c r="O76" s="47"/>
      <c r="P76" s="47"/>
    </row>
    <row r="77" spans="1:20" x14ac:dyDescent="0.2">
      <c r="A77" s="3">
        <v>2077199</v>
      </c>
      <c r="B77" s="3">
        <v>31</v>
      </c>
      <c r="C77" s="3" t="s">
        <v>106</v>
      </c>
      <c r="D77" s="3" t="s">
        <v>100</v>
      </c>
      <c r="E77" s="4">
        <v>6519.8758446698221</v>
      </c>
      <c r="F77" s="5">
        <v>23399</v>
      </c>
      <c r="G77" s="6" t="s">
        <v>12</v>
      </c>
      <c r="H77" s="3" t="s">
        <v>17</v>
      </c>
      <c r="I77" s="47"/>
      <c r="J77" s="47"/>
      <c r="K77" s="47"/>
      <c r="L77" s="47"/>
      <c r="M77" s="47"/>
      <c r="N77" s="47"/>
      <c r="O77" s="47"/>
      <c r="P77" s="47"/>
    </row>
    <row r="78" spans="1:20" x14ac:dyDescent="0.2">
      <c r="A78" s="3">
        <v>8181256</v>
      </c>
      <c r="B78" s="3">
        <v>38</v>
      </c>
      <c r="C78" s="3" t="s">
        <v>106</v>
      </c>
      <c r="D78" s="3" t="s">
        <v>99</v>
      </c>
      <c r="E78" s="4">
        <v>5122.326429786518</v>
      </c>
      <c r="F78" s="5">
        <v>22290</v>
      </c>
      <c r="G78" s="6" t="s">
        <v>13</v>
      </c>
      <c r="H78" s="3" t="s">
        <v>16</v>
      </c>
      <c r="I78" s="47"/>
      <c r="J78" s="47"/>
      <c r="K78" s="47"/>
      <c r="L78" s="47"/>
      <c r="M78" s="47"/>
      <c r="N78" s="47"/>
      <c r="O78" s="47"/>
      <c r="P78" s="47"/>
    </row>
    <row r="79" spans="1:20" x14ac:dyDescent="0.2">
      <c r="A79" s="3">
        <v>5568006</v>
      </c>
      <c r="B79" s="3">
        <v>32</v>
      </c>
      <c r="C79" s="3" t="s">
        <v>106</v>
      </c>
      <c r="D79" s="3" t="s">
        <v>99</v>
      </c>
      <c r="E79" s="4">
        <v>1741.9049589995323</v>
      </c>
      <c r="F79" s="5">
        <v>11460</v>
      </c>
      <c r="G79" s="6" t="s">
        <v>13</v>
      </c>
      <c r="H79" s="3" t="s">
        <v>17</v>
      </c>
      <c r="I79" s="47"/>
      <c r="J79" s="47"/>
      <c r="K79" s="47"/>
      <c r="L79" s="47"/>
      <c r="M79" s="47"/>
      <c r="N79" s="47"/>
      <c r="O79" s="47"/>
      <c r="P79" s="47"/>
    </row>
    <row r="80" spans="1:20" x14ac:dyDescent="0.2">
      <c r="A80" s="3">
        <v>3623355</v>
      </c>
      <c r="B80" s="3">
        <v>39</v>
      </c>
      <c r="C80" s="3" t="s">
        <v>106</v>
      </c>
      <c r="D80" s="3" t="s">
        <v>98</v>
      </c>
      <c r="E80" s="4">
        <v>878.4252266162315</v>
      </c>
      <c r="F80" s="5">
        <v>10458</v>
      </c>
      <c r="G80" s="6" t="s">
        <v>13</v>
      </c>
      <c r="H80" s="3" t="s">
        <v>16</v>
      </c>
      <c r="I80" s="47"/>
      <c r="J80" s="47"/>
      <c r="K80" s="47"/>
      <c r="L80" s="47"/>
      <c r="M80" s="47"/>
      <c r="N80" s="47"/>
      <c r="O80" s="47"/>
      <c r="P80" s="47"/>
    </row>
    <row r="81" spans="1:16" x14ac:dyDescent="0.2">
      <c r="A81" s="3">
        <v>1842136</v>
      </c>
      <c r="B81" s="3">
        <v>47</v>
      </c>
      <c r="C81" s="3" t="s">
        <v>106</v>
      </c>
      <c r="D81" s="3" t="s">
        <v>99</v>
      </c>
      <c r="E81" s="4">
        <v>5317.627093273125</v>
      </c>
      <c r="F81" s="5">
        <v>7324</v>
      </c>
      <c r="G81" s="6" t="s">
        <v>13</v>
      </c>
      <c r="H81" s="3" t="s">
        <v>16</v>
      </c>
      <c r="I81" s="47"/>
      <c r="J81" s="47"/>
      <c r="K81" s="47"/>
      <c r="L81" s="47"/>
      <c r="M81" s="47"/>
      <c r="N81" s="47"/>
      <c r="O81" s="47"/>
      <c r="P81" s="47"/>
    </row>
    <row r="82" spans="1:16" x14ac:dyDescent="0.2">
      <c r="A82" s="3">
        <v>7483472</v>
      </c>
      <c r="B82" s="3">
        <v>71</v>
      </c>
      <c r="C82" s="3" t="s">
        <v>106</v>
      </c>
      <c r="D82" s="3" t="s">
        <v>100</v>
      </c>
      <c r="E82" s="4">
        <v>1153.8387814580306</v>
      </c>
      <c r="F82" s="5">
        <v>25016</v>
      </c>
      <c r="G82" s="6" t="s">
        <v>13</v>
      </c>
      <c r="H82" s="3" t="s">
        <v>17</v>
      </c>
      <c r="I82" s="47"/>
      <c r="J82" s="47"/>
      <c r="K82" s="47"/>
      <c r="L82" s="47"/>
      <c r="M82" s="47"/>
      <c r="N82" s="47"/>
      <c r="O82" s="47"/>
      <c r="P82" s="47"/>
    </row>
    <row r="83" spans="1:16" x14ac:dyDescent="0.2">
      <c r="A83" s="3">
        <v>6990808</v>
      </c>
      <c r="B83" s="3">
        <v>61</v>
      </c>
      <c r="C83" s="3" t="s">
        <v>106</v>
      </c>
      <c r="D83" s="3" t="s">
        <v>108</v>
      </c>
      <c r="E83" s="4">
        <v>1073.4176654269738</v>
      </c>
      <c r="F83" s="5">
        <v>6247</v>
      </c>
      <c r="G83" s="6" t="s">
        <v>11</v>
      </c>
      <c r="H83" s="3" t="s">
        <v>16</v>
      </c>
      <c r="I83" s="47"/>
      <c r="J83" s="47"/>
      <c r="K83" s="47"/>
      <c r="L83" s="47"/>
      <c r="M83" s="47"/>
      <c r="N83" s="47"/>
      <c r="O83" s="47"/>
      <c r="P83" s="47"/>
    </row>
    <row r="84" spans="1:16" x14ac:dyDescent="0.2">
      <c r="A84" s="3">
        <v>9858684</v>
      </c>
      <c r="B84" s="3">
        <v>20</v>
      </c>
      <c r="C84" s="3" t="s">
        <v>107</v>
      </c>
      <c r="D84" s="3" t="s">
        <v>99</v>
      </c>
      <c r="E84" s="4">
        <v>1373.4407322955142</v>
      </c>
      <c r="F84" s="5">
        <v>2349</v>
      </c>
      <c r="G84" s="6" t="s">
        <v>12</v>
      </c>
      <c r="H84" s="3" t="s">
        <v>16</v>
      </c>
      <c r="I84" s="47"/>
      <c r="J84" s="47"/>
      <c r="K84" s="47"/>
      <c r="L84" s="47"/>
      <c r="M84" s="47"/>
      <c r="N84" s="47"/>
      <c r="O84" s="47"/>
      <c r="P84" s="47"/>
    </row>
    <row r="85" spans="1:16" x14ac:dyDescent="0.2">
      <c r="A85" s="3">
        <v>1530770</v>
      </c>
      <c r="B85" s="3">
        <v>45</v>
      </c>
      <c r="C85" s="3" t="s">
        <v>106</v>
      </c>
      <c r="D85" s="3" t="s">
        <v>97</v>
      </c>
      <c r="E85" s="4">
        <v>1293.7044991551425</v>
      </c>
      <c r="F85" s="5">
        <v>5416</v>
      </c>
      <c r="G85" s="6" t="s">
        <v>13</v>
      </c>
      <c r="H85" s="3" t="s">
        <v>17</v>
      </c>
      <c r="I85" s="47"/>
      <c r="J85" s="47"/>
      <c r="K85" s="47"/>
      <c r="L85" s="47"/>
      <c r="M85" s="47"/>
      <c r="N85" s="47"/>
      <c r="O85" s="47"/>
      <c r="P85" s="47"/>
    </row>
    <row r="86" spans="1:16" x14ac:dyDescent="0.2">
      <c r="A86" s="3">
        <v>9995142</v>
      </c>
      <c r="B86" s="3">
        <v>53</v>
      </c>
      <c r="C86" s="3" t="s">
        <v>107</v>
      </c>
      <c r="D86" s="3" t="s">
        <v>97</v>
      </c>
      <c r="E86" s="4">
        <v>2177.8107926100633</v>
      </c>
      <c r="F86" s="5">
        <v>25287</v>
      </c>
      <c r="G86" s="6" t="s">
        <v>13</v>
      </c>
      <c r="H86" s="3" t="s">
        <v>16</v>
      </c>
      <c r="I86" s="47"/>
      <c r="J86" s="47"/>
      <c r="K86" s="47"/>
      <c r="L86" s="47"/>
      <c r="M86" s="47"/>
      <c r="N86" s="47"/>
      <c r="O86" s="47"/>
      <c r="P86" s="47"/>
    </row>
    <row r="87" spans="1:16" x14ac:dyDescent="0.2">
      <c r="A87" s="3">
        <v>3253403</v>
      </c>
      <c r="B87" s="3">
        <v>52</v>
      </c>
      <c r="C87" s="3" t="s">
        <v>107</v>
      </c>
      <c r="D87" s="3" t="s">
        <v>108</v>
      </c>
      <c r="E87" s="4">
        <v>2643.4998306916273</v>
      </c>
      <c r="F87" s="5">
        <v>19011</v>
      </c>
      <c r="G87" s="6" t="s">
        <v>12</v>
      </c>
      <c r="H87" s="3" t="s">
        <v>17</v>
      </c>
      <c r="I87" s="47"/>
      <c r="J87" s="47"/>
      <c r="K87" s="47"/>
      <c r="L87" s="47"/>
      <c r="M87" s="47"/>
      <c r="N87" s="47"/>
      <c r="O87" s="47"/>
      <c r="P87" s="47"/>
    </row>
    <row r="88" spans="1:16" x14ac:dyDescent="0.2">
      <c r="A88" s="3">
        <v>2245020</v>
      </c>
      <c r="B88" s="3">
        <v>60</v>
      </c>
      <c r="C88" s="3" t="s">
        <v>107</v>
      </c>
      <c r="D88" s="3" t="s">
        <v>98</v>
      </c>
      <c r="E88" s="4">
        <v>7274.690163546401</v>
      </c>
      <c r="F88" s="5">
        <v>8857</v>
      </c>
      <c r="G88" s="6" t="s">
        <v>12</v>
      </c>
      <c r="H88" s="3" t="s">
        <v>16</v>
      </c>
      <c r="I88" s="47"/>
      <c r="J88" s="47"/>
      <c r="K88" s="47"/>
      <c r="L88" s="47"/>
      <c r="M88" s="47"/>
      <c r="N88" s="47"/>
      <c r="O88" s="47"/>
      <c r="P88" s="47"/>
    </row>
    <row r="89" spans="1:16" x14ac:dyDescent="0.2">
      <c r="A89" s="3">
        <v>7625944</v>
      </c>
      <c r="B89" s="3">
        <v>40</v>
      </c>
      <c r="C89" s="3" t="s">
        <v>107</v>
      </c>
      <c r="D89" s="3" t="s">
        <v>96</v>
      </c>
      <c r="E89" s="4">
        <v>964.22294091384799</v>
      </c>
      <c r="F89" s="5">
        <v>7074</v>
      </c>
      <c r="G89" s="6" t="s">
        <v>13</v>
      </c>
      <c r="H89" s="3" t="s">
        <v>16</v>
      </c>
      <c r="I89" s="47"/>
      <c r="J89" s="47"/>
      <c r="K89" s="47"/>
      <c r="L89" s="47"/>
      <c r="M89" s="47"/>
      <c r="N89" s="47"/>
      <c r="O89" s="47"/>
      <c r="P89" s="47"/>
    </row>
    <row r="90" spans="1:16" x14ac:dyDescent="0.2">
      <c r="A90" s="3">
        <v>5039129</v>
      </c>
      <c r="B90" s="3">
        <v>73</v>
      </c>
      <c r="C90" s="3" t="s">
        <v>106</v>
      </c>
      <c r="D90" s="3" t="s">
        <v>108</v>
      </c>
      <c r="E90" s="4">
        <v>6374.8307218605905</v>
      </c>
      <c r="F90" s="5">
        <v>5176</v>
      </c>
      <c r="G90" s="6" t="s">
        <v>13</v>
      </c>
      <c r="H90" s="3" t="s">
        <v>16</v>
      </c>
      <c r="I90" s="47"/>
      <c r="J90" s="47"/>
      <c r="K90" s="47"/>
      <c r="L90" s="47"/>
      <c r="M90" s="47"/>
      <c r="N90" s="47"/>
      <c r="O90" s="47"/>
      <c r="P90" s="47"/>
    </row>
    <row r="91" spans="1:16" x14ac:dyDescent="0.2">
      <c r="A91" s="3">
        <v>3311429</v>
      </c>
      <c r="B91" s="3">
        <v>74</v>
      </c>
      <c r="C91" s="3" t="s">
        <v>107</v>
      </c>
      <c r="D91" s="3" t="s">
        <v>97</v>
      </c>
      <c r="E91" s="4">
        <v>8643.0792392141539</v>
      </c>
      <c r="F91" s="5">
        <v>4663</v>
      </c>
      <c r="G91" s="6" t="s">
        <v>13</v>
      </c>
      <c r="H91" s="3" t="s">
        <v>16</v>
      </c>
      <c r="I91" s="47"/>
      <c r="J91" s="47"/>
      <c r="K91" s="47"/>
      <c r="L91" s="47"/>
      <c r="M91" s="47"/>
      <c r="N91" s="47"/>
      <c r="O91" s="47"/>
      <c r="P91" s="47"/>
    </row>
    <row r="92" spans="1:16" x14ac:dyDescent="0.2">
      <c r="A92" s="3">
        <v>5056890</v>
      </c>
      <c r="B92" s="3">
        <v>60</v>
      </c>
      <c r="C92" s="3" t="s">
        <v>106</v>
      </c>
      <c r="D92" s="3" t="s">
        <v>97</v>
      </c>
      <c r="E92" s="4">
        <v>6157.5985643025124</v>
      </c>
      <c r="F92" s="5">
        <v>18897</v>
      </c>
      <c r="G92" s="6" t="s">
        <v>13</v>
      </c>
      <c r="H92" s="3" t="s">
        <v>16</v>
      </c>
      <c r="I92" s="47"/>
      <c r="J92" s="47"/>
      <c r="K92" s="47"/>
      <c r="L92" s="47"/>
      <c r="M92" s="47"/>
      <c r="N92" s="47"/>
      <c r="O92" s="47"/>
      <c r="P92" s="47"/>
    </row>
    <row r="93" spans="1:16" x14ac:dyDescent="0.2">
      <c r="A93" s="3">
        <v>6240094</v>
      </c>
      <c r="B93" s="3">
        <v>83</v>
      </c>
      <c r="C93" s="3" t="s">
        <v>106</v>
      </c>
      <c r="D93" s="3" t="s">
        <v>97</v>
      </c>
      <c r="E93" s="4">
        <v>2599.768210121902</v>
      </c>
      <c r="F93" s="5">
        <v>11080</v>
      </c>
      <c r="G93" s="6" t="s">
        <v>12</v>
      </c>
      <c r="H93" s="3" t="s">
        <v>16</v>
      </c>
      <c r="I93" s="47"/>
      <c r="J93" s="47"/>
      <c r="K93" s="47"/>
      <c r="L93" s="47"/>
      <c r="M93" s="47"/>
      <c r="N93" s="47"/>
      <c r="O93" s="47"/>
      <c r="P93" s="47"/>
    </row>
    <row r="94" spans="1:16" x14ac:dyDescent="0.2">
      <c r="A94" s="3">
        <v>4358486</v>
      </c>
      <c r="B94" s="3">
        <v>28</v>
      </c>
      <c r="C94" s="3" t="s">
        <v>107</v>
      </c>
      <c r="D94" s="3" t="s">
        <v>98</v>
      </c>
      <c r="E94" s="4">
        <v>9441.7970099658978</v>
      </c>
      <c r="F94" s="5">
        <v>9381</v>
      </c>
      <c r="G94" s="6" t="s">
        <v>13</v>
      </c>
      <c r="H94" s="3" t="s">
        <v>16</v>
      </c>
      <c r="I94" s="47"/>
      <c r="J94" s="47"/>
      <c r="K94" s="47"/>
      <c r="L94" s="47"/>
      <c r="M94" s="47"/>
      <c r="N94" s="47"/>
      <c r="O94" s="47"/>
      <c r="P94" s="47"/>
    </row>
    <row r="95" spans="1:16" x14ac:dyDescent="0.2">
      <c r="A95" s="3">
        <v>7041936</v>
      </c>
      <c r="B95" s="3">
        <v>63</v>
      </c>
      <c r="C95" s="3" t="s">
        <v>106</v>
      </c>
      <c r="D95" s="3" t="s">
        <v>97</v>
      </c>
      <c r="E95" s="4">
        <v>3975.4496604846881</v>
      </c>
      <c r="F95" s="5">
        <v>10216</v>
      </c>
      <c r="G95" s="6" t="s">
        <v>13</v>
      </c>
      <c r="H95" s="3" t="s">
        <v>17</v>
      </c>
      <c r="I95" s="47"/>
      <c r="J95" s="47"/>
      <c r="K95" s="47"/>
      <c r="L95" s="47"/>
      <c r="M95" s="47"/>
      <c r="N95" s="47"/>
      <c r="O95" s="47"/>
      <c r="P95" s="47"/>
    </row>
    <row r="96" spans="1:16" x14ac:dyDescent="0.2">
      <c r="A96" s="3">
        <v>2252275</v>
      </c>
      <c r="B96" s="3">
        <v>80</v>
      </c>
      <c r="C96" s="3" t="s">
        <v>106</v>
      </c>
      <c r="D96" s="3" t="s">
        <v>96</v>
      </c>
      <c r="E96" s="4">
        <v>7079.0658087748034</v>
      </c>
      <c r="F96" s="5">
        <v>6679</v>
      </c>
      <c r="G96" s="6" t="s">
        <v>13</v>
      </c>
      <c r="H96" s="3" t="s">
        <v>16</v>
      </c>
      <c r="I96" s="47"/>
      <c r="J96" s="47"/>
      <c r="K96" s="47"/>
      <c r="L96" s="47"/>
      <c r="M96" s="47"/>
      <c r="N96" s="47"/>
      <c r="O96" s="47"/>
      <c r="P96" s="47"/>
    </row>
    <row r="97" spans="1:16" x14ac:dyDescent="0.2">
      <c r="A97" s="3">
        <v>9922431</v>
      </c>
      <c r="B97" s="3">
        <v>18</v>
      </c>
      <c r="C97" s="3" t="s">
        <v>107</v>
      </c>
      <c r="D97" s="3" t="s">
        <v>100</v>
      </c>
      <c r="E97" s="4">
        <v>3054.3523315497318</v>
      </c>
      <c r="F97" s="5">
        <v>11501</v>
      </c>
      <c r="G97" s="6" t="s">
        <v>13</v>
      </c>
      <c r="H97" s="3" t="s">
        <v>17</v>
      </c>
      <c r="I97" s="47"/>
      <c r="J97" s="47"/>
      <c r="K97" s="47"/>
      <c r="L97" s="47"/>
      <c r="M97" s="47"/>
      <c r="N97" s="47"/>
      <c r="O97" s="47"/>
      <c r="P97" s="47"/>
    </row>
    <row r="98" spans="1:16" x14ac:dyDescent="0.2">
      <c r="A98" s="3">
        <v>3345628</v>
      </c>
      <c r="B98" s="3">
        <v>19</v>
      </c>
      <c r="C98" s="3" t="s">
        <v>106</v>
      </c>
      <c r="D98" s="3" t="s">
        <v>99</v>
      </c>
      <c r="E98" s="4">
        <v>6980.2030620544792</v>
      </c>
      <c r="F98" s="5">
        <v>16671</v>
      </c>
      <c r="G98" s="6" t="s">
        <v>13</v>
      </c>
      <c r="H98" s="3" t="s">
        <v>16</v>
      </c>
      <c r="I98" s="47"/>
      <c r="J98" s="47"/>
      <c r="K98" s="47"/>
      <c r="L98" s="47"/>
      <c r="M98" s="47"/>
      <c r="N98" s="47"/>
      <c r="O98" s="47"/>
      <c r="P98" s="47"/>
    </row>
    <row r="99" spans="1:16" x14ac:dyDescent="0.2">
      <c r="A99" s="3">
        <v>4660432</v>
      </c>
      <c r="B99" s="3">
        <v>51</v>
      </c>
      <c r="C99" s="3" t="s">
        <v>107</v>
      </c>
      <c r="D99" s="3" t="s">
        <v>108</v>
      </c>
      <c r="E99" s="4">
        <v>5609.0036729537887</v>
      </c>
      <c r="F99" s="5">
        <v>25283</v>
      </c>
      <c r="G99" s="6" t="s">
        <v>12</v>
      </c>
      <c r="H99" s="3" t="s">
        <v>17</v>
      </c>
      <c r="I99" s="47"/>
      <c r="J99" s="47"/>
      <c r="K99" s="47"/>
      <c r="L99" s="47"/>
      <c r="M99" s="47"/>
      <c r="N99" s="47"/>
      <c r="O99" s="47"/>
      <c r="P99" s="47"/>
    </row>
    <row r="100" spans="1:16" x14ac:dyDescent="0.2">
      <c r="A100" s="3">
        <v>4089219</v>
      </c>
      <c r="B100" s="3">
        <v>59</v>
      </c>
      <c r="C100" s="3" t="s">
        <v>106</v>
      </c>
      <c r="D100" s="3" t="s">
        <v>96</v>
      </c>
      <c r="E100" s="4">
        <v>2427.2896398876414</v>
      </c>
      <c r="F100" s="5">
        <v>18029</v>
      </c>
      <c r="G100" s="6" t="s">
        <v>13</v>
      </c>
      <c r="H100" s="3" t="s">
        <v>17</v>
      </c>
      <c r="I100" s="47"/>
      <c r="J100" s="47"/>
      <c r="K100" s="47"/>
      <c r="L100" s="47"/>
      <c r="M100" s="47"/>
      <c r="N100" s="47"/>
      <c r="O100" s="47"/>
      <c r="P100" s="47"/>
    </row>
    <row r="101" spans="1:16" x14ac:dyDescent="0.2">
      <c r="A101" s="3">
        <v>3520670</v>
      </c>
      <c r="B101" s="3">
        <v>17</v>
      </c>
      <c r="C101" s="3" t="s">
        <v>106</v>
      </c>
      <c r="D101" s="3" t="s">
        <v>96</v>
      </c>
      <c r="E101" s="4">
        <v>8803.5497568953015</v>
      </c>
      <c r="F101" s="5">
        <v>4553</v>
      </c>
      <c r="G101" s="6" t="s">
        <v>13</v>
      </c>
      <c r="H101" s="3" t="s">
        <v>16</v>
      </c>
      <c r="I101" s="47"/>
      <c r="J101" s="47"/>
      <c r="K101" s="47"/>
      <c r="L101" s="47"/>
      <c r="M101" s="47"/>
      <c r="N101" s="47"/>
      <c r="O101" s="47"/>
      <c r="P101" s="47"/>
    </row>
    <row r="102" spans="1:16" x14ac:dyDescent="0.2">
      <c r="A102" s="47"/>
      <c r="B102" s="47"/>
      <c r="C102" s="47"/>
      <c r="D102" s="47"/>
      <c r="E102" s="48"/>
      <c r="F102" s="49"/>
      <c r="G102" s="50"/>
      <c r="H102" s="47"/>
      <c r="I102" s="47"/>
      <c r="J102" s="47"/>
      <c r="K102" s="47"/>
      <c r="L102" s="47"/>
      <c r="M102" s="47"/>
      <c r="N102" s="47"/>
      <c r="O102" s="47"/>
      <c r="P102" s="47"/>
    </row>
    <row r="103" spans="1:16" x14ac:dyDescent="0.2">
      <c r="A103" s="47"/>
      <c r="B103" s="47"/>
      <c r="C103" s="47"/>
      <c r="D103" s="47"/>
      <c r="E103" s="48"/>
      <c r="F103" s="49"/>
      <c r="G103" s="50"/>
      <c r="H103" s="47"/>
      <c r="I103" s="47"/>
      <c r="J103" s="47"/>
      <c r="K103" s="47"/>
      <c r="L103" s="47"/>
      <c r="M103" s="47"/>
      <c r="N103" s="47"/>
      <c r="O103" s="47"/>
      <c r="P103" s="47"/>
    </row>
    <row r="104" spans="1:16" x14ac:dyDescent="0.2">
      <c r="A104" s="47"/>
      <c r="B104" s="47"/>
      <c r="C104" s="47"/>
      <c r="D104" s="47"/>
      <c r="E104" s="48"/>
      <c r="F104" s="49"/>
      <c r="G104" s="50"/>
      <c r="H104" s="47"/>
      <c r="I104" s="47"/>
      <c r="J104" s="47"/>
      <c r="K104" s="47"/>
      <c r="L104" s="47"/>
      <c r="M104" s="47"/>
      <c r="N104" s="47"/>
      <c r="O104" s="47"/>
      <c r="P104" s="47"/>
    </row>
    <row r="105" spans="1:16" x14ac:dyDescent="0.2">
      <c r="A105" s="47"/>
      <c r="B105" s="47"/>
      <c r="C105" s="47"/>
      <c r="D105" s="47"/>
      <c r="E105" s="48"/>
      <c r="F105" s="49"/>
      <c r="G105" s="50"/>
      <c r="H105" s="47"/>
      <c r="I105" s="47"/>
      <c r="J105" s="47"/>
      <c r="K105" s="47"/>
      <c r="L105" s="47"/>
      <c r="M105" s="47"/>
      <c r="N105" s="47"/>
      <c r="O105" s="47"/>
      <c r="P105" s="47"/>
    </row>
    <row r="106" spans="1:16" x14ac:dyDescent="0.2">
      <c r="A106" s="47"/>
      <c r="B106" s="47"/>
      <c r="C106" s="47"/>
      <c r="D106" s="47"/>
      <c r="E106" s="48"/>
      <c r="F106" s="49"/>
      <c r="G106" s="50"/>
      <c r="H106" s="47"/>
      <c r="I106" s="47"/>
      <c r="J106" s="47"/>
      <c r="K106" s="47"/>
      <c r="L106" s="47"/>
      <c r="M106" s="47"/>
      <c r="N106" s="47"/>
      <c r="O106" s="47"/>
      <c r="P106" s="47"/>
    </row>
    <row r="107" spans="1:16" x14ac:dyDescent="0.2">
      <c r="A107" s="47"/>
      <c r="B107" s="47"/>
      <c r="C107" s="47"/>
      <c r="D107" s="47"/>
      <c r="E107" s="48"/>
      <c r="F107" s="49"/>
      <c r="G107" s="50"/>
      <c r="H107" s="47"/>
      <c r="I107" s="47"/>
      <c r="J107" s="47"/>
      <c r="K107" s="47"/>
      <c r="L107" s="47"/>
      <c r="M107" s="47"/>
      <c r="N107" s="47"/>
      <c r="O107" s="47"/>
      <c r="P107" s="47"/>
    </row>
    <row r="108" spans="1:16" x14ac:dyDescent="0.2">
      <c r="A108" s="47"/>
      <c r="B108" s="47"/>
      <c r="C108" s="47"/>
      <c r="D108" s="47"/>
      <c r="E108" s="48"/>
      <c r="F108" s="49"/>
      <c r="G108" s="50"/>
      <c r="H108" s="47"/>
      <c r="I108" s="47"/>
      <c r="J108" s="47"/>
      <c r="K108" s="47"/>
      <c r="L108" s="47"/>
      <c r="M108" s="47"/>
      <c r="N108" s="47"/>
      <c r="O108" s="47"/>
      <c r="P108" s="47"/>
    </row>
    <row r="109" spans="1:16" x14ac:dyDescent="0.2">
      <c r="A109" s="47"/>
      <c r="B109" s="47"/>
      <c r="C109" s="47"/>
      <c r="D109" s="47"/>
      <c r="E109" s="48"/>
      <c r="F109" s="49"/>
      <c r="G109" s="50"/>
      <c r="H109" s="47"/>
      <c r="I109" s="47"/>
      <c r="J109" s="47"/>
      <c r="K109" s="47"/>
      <c r="L109" s="47"/>
      <c r="M109" s="47"/>
      <c r="N109" s="47"/>
      <c r="O109" s="47"/>
      <c r="P109" s="47"/>
    </row>
    <row r="110" spans="1:16" x14ac:dyDescent="0.2">
      <c r="A110" s="47"/>
      <c r="B110" s="47"/>
      <c r="C110" s="47"/>
      <c r="D110" s="47"/>
      <c r="E110" s="48"/>
      <c r="F110" s="49"/>
      <c r="G110" s="50"/>
      <c r="H110" s="47"/>
      <c r="I110" s="47"/>
      <c r="J110" s="47"/>
      <c r="K110" s="47"/>
      <c r="L110" s="47"/>
      <c r="M110" s="47"/>
      <c r="N110" s="47"/>
      <c r="O110" s="47"/>
      <c r="P110" s="47"/>
    </row>
    <row r="111" spans="1:16" x14ac:dyDescent="0.2">
      <c r="A111" s="47"/>
      <c r="B111" s="47"/>
      <c r="C111" s="47"/>
      <c r="D111" s="47"/>
      <c r="E111" s="48"/>
      <c r="F111" s="49"/>
      <c r="G111" s="50"/>
      <c r="H111" s="47"/>
      <c r="I111" s="47"/>
      <c r="J111" s="47"/>
      <c r="K111" s="47"/>
      <c r="L111" s="47"/>
      <c r="M111" s="47"/>
      <c r="N111" s="47"/>
      <c r="O111" s="47"/>
      <c r="P111" s="47"/>
    </row>
    <row r="112" spans="1:16" x14ac:dyDescent="0.2">
      <c r="A112" s="47"/>
      <c r="B112" s="47"/>
      <c r="C112" s="47"/>
      <c r="D112" s="47"/>
      <c r="E112" s="48"/>
      <c r="F112" s="49"/>
      <c r="G112" s="50"/>
      <c r="H112" s="47"/>
      <c r="I112" s="47"/>
      <c r="J112" s="47"/>
      <c r="K112" s="47"/>
      <c r="L112" s="47"/>
      <c r="M112" s="47"/>
      <c r="N112" s="47"/>
      <c r="O112" s="47"/>
      <c r="P112" s="47"/>
    </row>
    <row r="113" spans="1:16" x14ac:dyDescent="0.2">
      <c r="A113" s="47"/>
      <c r="B113" s="47"/>
      <c r="C113" s="47"/>
      <c r="D113" s="47"/>
      <c r="E113" s="48"/>
      <c r="F113" s="49"/>
      <c r="G113" s="50"/>
      <c r="H113" s="47"/>
      <c r="I113" s="47"/>
      <c r="J113" s="47"/>
      <c r="K113" s="47"/>
      <c r="L113" s="47"/>
      <c r="M113" s="47"/>
      <c r="N113" s="47"/>
      <c r="O113" s="47"/>
      <c r="P113" s="47"/>
    </row>
    <row r="114" spans="1:16" x14ac:dyDescent="0.2">
      <c r="A114" s="47"/>
      <c r="B114" s="47"/>
      <c r="C114" s="47"/>
      <c r="D114" s="47"/>
      <c r="E114" s="48"/>
      <c r="F114" s="49"/>
      <c r="G114" s="50"/>
      <c r="H114" s="47"/>
      <c r="I114" s="47"/>
      <c r="J114" s="47"/>
      <c r="K114" s="47"/>
      <c r="L114" s="47"/>
      <c r="M114" s="47"/>
      <c r="N114" s="47"/>
      <c r="O114" s="47"/>
      <c r="P114" s="47"/>
    </row>
    <row r="115" spans="1:16" x14ac:dyDescent="0.2">
      <c r="A115" s="47"/>
      <c r="B115" s="47"/>
      <c r="C115" s="47"/>
      <c r="D115" s="47"/>
      <c r="E115" s="48"/>
      <c r="F115" s="49"/>
      <c r="G115" s="50"/>
      <c r="H115" s="47"/>
      <c r="I115" s="47"/>
      <c r="J115" s="47"/>
      <c r="K115" s="47"/>
      <c r="L115" s="47"/>
      <c r="M115" s="47"/>
      <c r="N115" s="47"/>
      <c r="O115" s="47"/>
      <c r="P115" s="47"/>
    </row>
    <row r="116" spans="1:16" x14ac:dyDescent="0.2">
      <c r="A116" s="47"/>
      <c r="B116" s="47"/>
      <c r="C116" s="47"/>
      <c r="D116" s="47"/>
      <c r="E116" s="48"/>
      <c r="F116" s="49"/>
      <c r="G116" s="50"/>
      <c r="H116" s="47"/>
      <c r="I116" s="47"/>
      <c r="J116" s="47"/>
      <c r="K116" s="47"/>
      <c r="L116" s="47"/>
      <c r="M116" s="47"/>
      <c r="N116" s="47"/>
      <c r="O116" s="47"/>
      <c r="P116" s="47"/>
    </row>
    <row r="117" spans="1:16" x14ac:dyDescent="0.2">
      <c r="A117" s="47"/>
      <c r="B117" s="47"/>
      <c r="C117" s="47"/>
      <c r="D117" s="47"/>
      <c r="E117" s="48"/>
      <c r="F117" s="49"/>
      <c r="G117" s="50"/>
      <c r="H117" s="47"/>
      <c r="I117" s="47"/>
      <c r="J117" s="47"/>
      <c r="K117" s="47"/>
      <c r="L117" s="47"/>
      <c r="M117" s="47"/>
      <c r="N117" s="47"/>
      <c r="O117" s="47"/>
      <c r="P117" s="47"/>
    </row>
    <row r="118" spans="1:16" x14ac:dyDescent="0.2">
      <c r="A118" s="47"/>
      <c r="B118" s="47"/>
      <c r="C118" s="47"/>
      <c r="D118" s="47"/>
      <c r="E118" s="48"/>
      <c r="F118" s="49"/>
      <c r="G118" s="50"/>
      <c r="H118" s="47"/>
      <c r="I118" s="47"/>
      <c r="J118" s="47"/>
      <c r="K118" s="47"/>
      <c r="L118" s="47"/>
      <c r="M118" s="47"/>
      <c r="N118" s="47"/>
      <c r="O118" s="47"/>
      <c r="P118" s="47"/>
    </row>
    <row r="119" spans="1:16" x14ac:dyDescent="0.2">
      <c r="A119" s="47"/>
      <c r="B119" s="47"/>
      <c r="C119" s="47"/>
      <c r="D119" s="47"/>
      <c r="E119" s="48"/>
      <c r="F119" s="49"/>
      <c r="G119" s="50"/>
      <c r="H119" s="47"/>
      <c r="I119" s="47"/>
      <c r="J119" s="47"/>
      <c r="K119" s="47"/>
      <c r="L119" s="47"/>
      <c r="M119" s="47"/>
      <c r="N119" s="47"/>
      <c r="O119" s="47"/>
      <c r="P119" s="47"/>
    </row>
    <row r="120" spans="1:16" x14ac:dyDescent="0.2">
      <c r="A120" s="47"/>
      <c r="B120" s="47"/>
      <c r="C120" s="47"/>
      <c r="D120" s="47"/>
      <c r="E120" s="48"/>
      <c r="F120" s="49"/>
      <c r="G120" s="50"/>
      <c r="H120" s="47"/>
      <c r="I120" s="47"/>
      <c r="J120" s="47"/>
      <c r="K120" s="47"/>
      <c r="L120" s="47"/>
      <c r="M120" s="47"/>
      <c r="N120" s="47"/>
      <c r="O120" s="47"/>
      <c r="P120" s="47"/>
    </row>
    <row r="121" spans="1:16" x14ac:dyDescent="0.2">
      <c r="A121" s="47"/>
      <c r="B121" s="47"/>
      <c r="C121" s="47"/>
      <c r="D121" s="47"/>
      <c r="E121" s="48"/>
      <c r="F121" s="49"/>
      <c r="G121" s="50"/>
      <c r="H121" s="47"/>
      <c r="I121" s="47"/>
      <c r="J121" s="47"/>
      <c r="K121" s="47"/>
      <c r="L121" s="47"/>
      <c r="M121" s="47"/>
      <c r="N121" s="47"/>
      <c r="O121" s="47"/>
      <c r="P121" s="47"/>
    </row>
    <row r="122" spans="1:16" x14ac:dyDescent="0.2">
      <c r="A122" s="47"/>
      <c r="B122" s="47"/>
      <c r="C122" s="47"/>
      <c r="D122" s="47"/>
      <c r="E122" s="48"/>
      <c r="F122" s="49"/>
      <c r="G122" s="50"/>
      <c r="H122" s="47"/>
      <c r="I122" s="47"/>
      <c r="J122" s="47"/>
      <c r="K122" s="47"/>
      <c r="L122" s="47"/>
      <c r="M122" s="47"/>
      <c r="N122" s="47"/>
      <c r="O122" s="47"/>
      <c r="P122" s="47"/>
    </row>
    <row r="123" spans="1:16" x14ac:dyDescent="0.2">
      <c r="A123" s="47"/>
      <c r="B123" s="47"/>
      <c r="C123" s="47"/>
      <c r="D123" s="47"/>
      <c r="E123" s="48"/>
      <c r="F123" s="49"/>
      <c r="G123" s="50"/>
      <c r="H123" s="47"/>
      <c r="I123" s="47"/>
      <c r="J123" s="47"/>
      <c r="K123" s="47"/>
      <c r="L123" s="47"/>
      <c r="M123" s="47"/>
      <c r="N123" s="47"/>
      <c r="O123" s="47"/>
      <c r="P123" s="47"/>
    </row>
    <row r="124" spans="1:16" x14ac:dyDescent="0.2">
      <c r="A124" s="47"/>
      <c r="B124" s="47"/>
      <c r="C124" s="47"/>
      <c r="D124" s="47"/>
      <c r="E124" s="48"/>
      <c r="F124" s="49"/>
      <c r="G124" s="50"/>
      <c r="H124" s="47"/>
      <c r="I124" s="47"/>
      <c r="J124" s="47"/>
      <c r="K124" s="47"/>
      <c r="L124" s="47"/>
      <c r="M124" s="47"/>
      <c r="N124" s="47"/>
      <c r="O124" s="47"/>
      <c r="P124" s="47"/>
    </row>
    <row r="125" spans="1:16" x14ac:dyDescent="0.2">
      <c r="A125" s="47"/>
      <c r="B125" s="47"/>
      <c r="C125" s="47"/>
      <c r="D125" s="47"/>
      <c r="E125" s="48"/>
      <c r="F125" s="49"/>
      <c r="G125" s="50"/>
      <c r="H125" s="47"/>
      <c r="I125" s="47"/>
      <c r="J125" s="47"/>
      <c r="K125" s="47"/>
      <c r="L125" s="47"/>
      <c r="M125" s="47"/>
      <c r="N125" s="47"/>
      <c r="O125" s="47"/>
      <c r="P125" s="47"/>
    </row>
    <row r="126" spans="1:16" x14ac:dyDescent="0.2">
      <c r="A126" s="47"/>
      <c r="B126" s="47"/>
      <c r="C126" s="47"/>
      <c r="D126" s="47"/>
      <c r="E126" s="48"/>
      <c r="F126" s="49"/>
      <c r="G126" s="50"/>
      <c r="H126" s="47"/>
      <c r="I126" s="47"/>
      <c r="J126" s="47"/>
      <c r="K126" s="47"/>
      <c r="L126" s="47"/>
      <c r="M126" s="47"/>
      <c r="N126" s="47"/>
      <c r="O126" s="47"/>
      <c r="P126" s="47"/>
    </row>
    <row r="127" spans="1:16" x14ac:dyDescent="0.2">
      <c r="A127" s="47"/>
      <c r="B127" s="47"/>
      <c r="C127" s="47"/>
      <c r="D127" s="47"/>
      <c r="E127" s="48"/>
      <c r="F127" s="49"/>
      <c r="G127" s="50"/>
      <c r="H127" s="47"/>
      <c r="I127" s="47"/>
      <c r="J127" s="47"/>
      <c r="K127" s="47"/>
      <c r="L127" s="47"/>
      <c r="M127" s="47"/>
      <c r="N127" s="47"/>
      <c r="O127" s="47"/>
      <c r="P127" s="47"/>
    </row>
    <row r="128" spans="1:16" x14ac:dyDescent="0.2">
      <c r="A128" s="47"/>
      <c r="B128" s="47"/>
      <c r="C128" s="47"/>
      <c r="D128" s="47"/>
      <c r="E128" s="48"/>
      <c r="F128" s="49"/>
      <c r="G128" s="50"/>
      <c r="H128" s="47"/>
      <c r="I128" s="47"/>
      <c r="J128" s="47"/>
      <c r="K128" s="47"/>
      <c r="L128" s="47"/>
      <c r="M128" s="47"/>
      <c r="N128" s="47"/>
      <c r="O128" s="47"/>
      <c r="P128" s="47"/>
    </row>
    <row r="129" spans="1:16" x14ac:dyDescent="0.2">
      <c r="A129" s="47"/>
      <c r="B129" s="47"/>
      <c r="C129" s="47"/>
      <c r="D129" s="47"/>
      <c r="E129" s="48"/>
      <c r="F129" s="49"/>
      <c r="G129" s="50"/>
      <c r="H129" s="47"/>
      <c r="I129" s="47"/>
      <c r="J129" s="47"/>
      <c r="K129" s="47"/>
      <c r="L129" s="47"/>
      <c r="M129" s="47"/>
      <c r="N129" s="47"/>
      <c r="O129" s="47"/>
      <c r="P129" s="47"/>
    </row>
    <row r="130" spans="1:16" x14ac:dyDescent="0.2">
      <c r="A130" s="47"/>
      <c r="B130" s="47"/>
      <c r="C130" s="47"/>
      <c r="D130" s="47"/>
      <c r="E130" s="48"/>
      <c r="F130" s="49"/>
      <c r="G130" s="50"/>
      <c r="H130" s="47"/>
      <c r="I130" s="47"/>
      <c r="J130" s="47"/>
      <c r="K130" s="47"/>
      <c r="L130" s="47"/>
      <c r="M130" s="47"/>
      <c r="N130" s="47"/>
      <c r="O130" s="47"/>
      <c r="P130" s="47"/>
    </row>
    <row r="131" spans="1:16" x14ac:dyDescent="0.2">
      <c r="A131" s="47"/>
      <c r="B131" s="47"/>
      <c r="C131" s="47"/>
      <c r="D131" s="47"/>
      <c r="E131" s="48"/>
      <c r="F131" s="49"/>
      <c r="G131" s="50"/>
      <c r="H131" s="47"/>
      <c r="I131" s="47"/>
      <c r="J131" s="47"/>
      <c r="K131" s="47"/>
      <c r="L131" s="47"/>
      <c r="M131" s="47"/>
      <c r="N131" s="47"/>
      <c r="O131" s="47"/>
      <c r="P131" s="47"/>
    </row>
    <row r="132" spans="1:16" x14ac:dyDescent="0.2">
      <c r="A132" s="47"/>
      <c r="B132" s="47"/>
      <c r="C132" s="47"/>
      <c r="D132" s="47"/>
      <c r="E132" s="48"/>
      <c r="F132" s="49"/>
      <c r="G132" s="50"/>
      <c r="H132" s="47"/>
      <c r="I132" s="47"/>
      <c r="J132" s="47"/>
      <c r="K132" s="47"/>
      <c r="L132" s="47"/>
      <c r="M132" s="47"/>
      <c r="N132" s="47"/>
      <c r="O132" s="47"/>
      <c r="P132" s="47"/>
    </row>
    <row r="133" spans="1:16" x14ac:dyDescent="0.2">
      <c r="A133" s="47"/>
      <c r="B133" s="47"/>
      <c r="C133" s="47"/>
      <c r="D133" s="47"/>
      <c r="E133" s="48"/>
      <c r="F133" s="49"/>
      <c r="G133" s="50"/>
      <c r="H133" s="47"/>
      <c r="I133" s="47"/>
      <c r="J133" s="47"/>
      <c r="K133" s="47"/>
      <c r="L133" s="47"/>
      <c r="M133" s="47"/>
      <c r="N133" s="47"/>
      <c r="O133" s="47"/>
      <c r="P133" s="47"/>
    </row>
    <row r="134" spans="1:16" x14ac:dyDescent="0.2">
      <c r="A134" s="47"/>
      <c r="B134" s="47"/>
      <c r="C134" s="47"/>
      <c r="D134" s="47"/>
      <c r="E134" s="48"/>
      <c r="F134" s="49"/>
      <c r="G134" s="50"/>
      <c r="H134" s="47"/>
      <c r="I134" s="47"/>
      <c r="J134" s="47"/>
      <c r="K134" s="47"/>
      <c r="L134" s="47"/>
      <c r="M134" s="47"/>
      <c r="N134" s="47"/>
      <c r="O134" s="47"/>
      <c r="P134" s="47"/>
    </row>
    <row r="135" spans="1:16" x14ac:dyDescent="0.2">
      <c r="A135" s="47"/>
      <c r="B135" s="47"/>
      <c r="C135" s="47"/>
      <c r="D135" s="47"/>
      <c r="E135" s="48"/>
      <c r="F135" s="49"/>
      <c r="G135" s="50"/>
      <c r="H135" s="47"/>
      <c r="I135" s="47"/>
      <c r="J135" s="47"/>
      <c r="K135" s="47"/>
      <c r="L135" s="47"/>
      <c r="M135" s="47"/>
      <c r="N135" s="47"/>
      <c r="O135" s="47"/>
      <c r="P135" s="47"/>
    </row>
    <row r="136" spans="1:16" x14ac:dyDescent="0.2">
      <c r="A136" s="47"/>
      <c r="B136" s="47"/>
      <c r="C136" s="47"/>
      <c r="D136" s="47"/>
      <c r="E136" s="48"/>
      <c r="F136" s="49"/>
      <c r="G136" s="50"/>
      <c r="H136" s="47"/>
      <c r="I136" s="47"/>
      <c r="J136" s="47"/>
      <c r="K136" s="47"/>
      <c r="L136" s="47"/>
      <c r="M136" s="47"/>
      <c r="N136" s="47"/>
      <c r="O136" s="47"/>
      <c r="P136" s="47"/>
    </row>
    <row r="137" spans="1:16" x14ac:dyDescent="0.2">
      <c r="A137" s="47"/>
      <c r="B137" s="47"/>
      <c r="C137" s="47"/>
      <c r="D137" s="47"/>
      <c r="E137" s="48"/>
      <c r="F137" s="49"/>
      <c r="G137" s="50"/>
      <c r="H137" s="47"/>
      <c r="I137" s="47"/>
      <c r="J137" s="47"/>
      <c r="K137" s="47"/>
      <c r="L137" s="47"/>
      <c r="M137" s="47"/>
      <c r="N137" s="47"/>
      <c r="O137" s="47"/>
      <c r="P137" s="47"/>
    </row>
    <row r="138" spans="1:16" x14ac:dyDescent="0.2">
      <c r="A138" s="47"/>
      <c r="B138" s="47"/>
      <c r="C138" s="47"/>
      <c r="D138" s="47"/>
      <c r="E138" s="48"/>
      <c r="F138" s="49"/>
      <c r="G138" s="50"/>
      <c r="H138" s="47"/>
      <c r="I138" s="47"/>
      <c r="J138" s="47"/>
      <c r="K138" s="47"/>
      <c r="L138" s="47"/>
      <c r="M138" s="47"/>
      <c r="N138" s="47"/>
      <c r="O138" s="47"/>
      <c r="P138" s="47"/>
    </row>
    <row r="139" spans="1:16" x14ac:dyDescent="0.2">
      <c r="A139" s="47"/>
      <c r="B139" s="47"/>
      <c r="C139" s="47"/>
      <c r="D139" s="47"/>
      <c r="E139" s="48"/>
      <c r="F139" s="49"/>
      <c r="G139" s="50"/>
      <c r="H139" s="47"/>
      <c r="I139" s="47"/>
      <c r="J139" s="47"/>
      <c r="K139" s="47"/>
      <c r="L139" s="47"/>
      <c r="M139" s="47"/>
      <c r="N139" s="47"/>
      <c r="O139" s="47"/>
      <c r="P139" s="47"/>
    </row>
    <row r="140" spans="1:16" x14ac:dyDescent="0.2">
      <c r="A140" s="47"/>
      <c r="B140" s="47"/>
      <c r="C140" s="47"/>
      <c r="D140" s="47"/>
      <c r="E140" s="48"/>
      <c r="F140" s="49"/>
      <c r="G140" s="50"/>
      <c r="H140" s="47"/>
      <c r="I140" s="47"/>
      <c r="J140" s="47"/>
      <c r="K140" s="47"/>
      <c r="L140" s="47"/>
      <c r="M140" s="47"/>
      <c r="N140" s="47"/>
      <c r="O140" s="47"/>
      <c r="P140" s="47"/>
    </row>
    <row r="141" spans="1:16" x14ac:dyDescent="0.2">
      <c r="A141" s="47"/>
      <c r="B141" s="47"/>
      <c r="C141" s="47"/>
      <c r="D141" s="47"/>
      <c r="E141" s="48"/>
      <c r="F141" s="49"/>
      <c r="G141" s="50"/>
      <c r="H141" s="47"/>
      <c r="I141" s="47"/>
      <c r="J141" s="47"/>
      <c r="K141" s="47"/>
      <c r="L141" s="47"/>
      <c r="M141" s="47"/>
      <c r="N141" s="47"/>
      <c r="O141" s="47"/>
      <c r="P141" s="47"/>
    </row>
    <row r="142" spans="1:16" x14ac:dyDescent="0.2">
      <c r="A142" s="47"/>
      <c r="B142" s="47"/>
      <c r="C142" s="47"/>
      <c r="D142" s="47"/>
      <c r="E142" s="48"/>
      <c r="F142" s="49"/>
      <c r="G142" s="50"/>
      <c r="H142" s="47"/>
      <c r="I142" s="47"/>
      <c r="J142" s="47"/>
      <c r="K142" s="47"/>
      <c r="L142" s="47"/>
      <c r="M142" s="47"/>
      <c r="N142" s="47"/>
      <c r="O142" s="47"/>
      <c r="P142" s="47"/>
    </row>
    <row r="143" spans="1:16" x14ac:dyDescent="0.2">
      <c r="A143" s="47"/>
      <c r="B143" s="47"/>
      <c r="C143" s="47"/>
      <c r="D143" s="47"/>
      <c r="E143" s="48"/>
      <c r="F143" s="49"/>
      <c r="G143" s="50"/>
      <c r="H143" s="47"/>
      <c r="I143" s="47"/>
      <c r="J143" s="47"/>
      <c r="K143" s="47"/>
      <c r="L143" s="47"/>
      <c r="M143" s="47"/>
      <c r="N143" s="47"/>
      <c r="O143" s="47"/>
      <c r="P143" s="47"/>
    </row>
    <row r="144" spans="1:16" x14ac:dyDescent="0.2">
      <c r="A144" s="47"/>
      <c r="B144" s="47"/>
      <c r="C144" s="47"/>
      <c r="D144" s="47"/>
      <c r="E144" s="48"/>
      <c r="F144" s="49"/>
      <c r="G144" s="50"/>
      <c r="H144" s="47"/>
      <c r="I144" s="47"/>
      <c r="J144" s="47"/>
      <c r="K144" s="47"/>
      <c r="L144" s="47"/>
      <c r="M144" s="47"/>
      <c r="N144" s="47"/>
      <c r="O144" s="47"/>
      <c r="P144" s="47"/>
    </row>
    <row r="145" spans="1:16" x14ac:dyDescent="0.2">
      <c r="A145" s="47"/>
      <c r="B145" s="47"/>
      <c r="C145" s="47"/>
      <c r="D145" s="47"/>
      <c r="E145" s="48"/>
      <c r="F145" s="49"/>
      <c r="G145" s="50"/>
      <c r="H145" s="47"/>
      <c r="I145" s="47"/>
      <c r="J145" s="47"/>
      <c r="K145" s="47"/>
      <c r="L145" s="47"/>
      <c r="M145" s="47"/>
      <c r="N145" s="47"/>
      <c r="O145" s="47"/>
      <c r="P145" s="47"/>
    </row>
    <row r="146" spans="1:16" x14ac:dyDescent="0.2">
      <c r="A146" s="47"/>
      <c r="B146" s="47"/>
      <c r="C146" s="47"/>
      <c r="D146" s="47"/>
      <c r="E146" s="48"/>
      <c r="F146" s="49"/>
      <c r="G146" s="50"/>
      <c r="H146" s="47"/>
      <c r="I146" s="47"/>
      <c r="J146" s="47"/>
      <c r="K146" s="47"/>
      <c r="L146" s="47"/>
      <c r="M146" s="47"/>
      <c r="N146" s="47"/>
      <c r="O146" s="47"/>
      <c r="P146" s="47"/>
    </row>
    <row r="147" spans="1:16" x14ac:dyDescent="0.2">
      <c r="A147" s="47"/>
      <c r="B147" s="47"/>
      <c r="C147" s="47"/>
      <c r="D147" s="47"/>
      <c r="E147" s="48"/>
      <c r="F147" s="49"/>
      <c r="G147" s="50"/>
      <c r="H147" s="47"/>
      <c r="I147" s="47"/>
      <c r="J147" s="47"/>
      <c r="K147" s="47"/>
      <c r="L147" s="47"/>
      <c r="M147" s="47"/>
      <c r="N147" s="47"/>
      <c r="O147" s="47"/>
      <c r="P147" s="47"/>
    </row>
    <row r="148" spans="1:16" x14ac:dyDescent="0.2">
      <c r="A148" s="47"/>
      <c r="B148" s="47"/>
      <c r="C148" s="47"/>
      <c r="D148" s="47"/>
      <c r="E148" s="48"/>
      <c r="F148" s="49"/>
      <c r="G148" s="50"/>
      <c r="H148" s="47"/>
      <c r="I148" s="47"/>
      <c r="J148" s="47"/>
      <c r="K148" s="47"/>
      <c r="L148" s="47"/>
      <c r="M148" s="47"/>
      <c r="N148" s="47"/>
      <c r="O148" s="47"/>
      <c r="P148" s="47"/>
    </row>
    <row r="149" spans="1:16" x14ac:dyDescent="0.2">
      <c r="A149" s="47"/>
      <c r="B149" s="47"/>
      <c r="C149" s="47"/>
      <c r="D149" s="47"/>
      <c r="E149" s="48"/>
      <c r="F149" s="49"/>
      <c r="G149" s="50"/>
      <c r="H149" s="47"/>
      <c r="I149" s="47"/>
      <c r="J149" s="47"/>
      <c r="K149" s="47"/>
      <c r="L149" s="47"/>
      <c r="M149" s="47"/>
      <c r="N149" s="47"/>
      <c r="O149" s="47"/>
      <c r="P149" s="47"/>
    </row>
    <row r="150" spans="1:16" x14ac:dyDescent="0.2">
      <c r="A150" s="47"/>
      <c r="B150" s="47"/>
      <c r="C150" s="47"/>
      <c r="D150" s="47"/>
      <c r="E150" s="48"/>
      <c r="F150" s="49"/>
      <c r="G150" s="50"/>
      <c r="H150" s="47"/>
      <c r="I150" s="47"/>
      <c r="J150" s="47"/>
      <c r="K150" s="47"/>
      <c r="L150" s="47"/>
      <c r="M150" s="47"/>
      <c r="N150" s="47"/>
      <c r="O150" s="47"/>
      <c r="P150" s="47"/>
    </row>
    <row r="151" spans="1:16" x14ac:dyDescent="0.2">
      <c r="A151" s="47"/>
      <c r="B151" s="47"/>
      <c r="C151" s="47"/>
      <c r="D151" s="47"/>
      <c r="E151" s="48"/>
      <c r="F151" s="49"/>
      <c r="G151" s="50"/>
      <c r="H151" s="47"/>
      <c r="I151" s="47"/>
      <c r="J151" s="47"/>
      <c r="K151" s="47"/>
      <c r="L151" s="47"/>
      <c r="M151" s="47"/>
      <c r="N151" s="47"/>
      <c r="O151" s="47"/>
      <c r="P151" s="47"/>
    </row>
    <row r="152" spans="1:16" x14ac:dyDescent="0.2">
      <c r="A152" s="47"/>
      <c r="B152" s="47"/>
      <c r="C152" s="47"/>
      <c r="D152" s="47"/>
      <c r="E152" s="48"/>
      <c r="F152" s="49"/>
      <c r="G152" s="50"/>
      <c r="H152" s="47"/>
      <c r="I152" s="47"/>
      <c r="J152" s="47"/>
      <c r="K152" s="47"/>
      <c r="L152" s="47"/>
      <c r="M152" s="47"/>
      <c r="N152" s="47"/>
      <c r="O152" s="47"/>
      <c r="P152" s="47"/>
    </row>
    <row r="153" spans="1:16" x14ac:dyDescent="0.2">
      <c r="A153" s="47"/>
      <c r="B153" s="47"/>
      <c r="C153" s="47"/>
      <c r="D153" s="47"/>
      <c r="E153" s="48"/>
      <c r="F153" s="49"/>
      <c r="G153" s="50"/>
      <c r="H153" s="47"/>
      <c r="I153" s="47"/>
      <c r="J153" s="47"/>
      <c r="K153" s="47"/>
      <c r="L153" s="47"/>
      <c r="M153" s="47"/>
      <c r="N153" s="47"/>
      <c r="O153" s="47"/>
      <c r="P153" s="47"/>
    </row>
    <row r="154" spans="1:16" x14ac:dyDescent="0.2">
      <c r="A154" s="47"/>
      <c r="B154" s="47"/>
      <c r="C154" s="47"/>
      <c r="D154" s="47"/>
      <c r="E154" s="48"/>
      <c r="F154" s="49"/>
      <c r="G154" s="50"/>
      <c r="H154" s="47"/>
      <c r="I154" s="47"/>
      <c r="J154" s="47"/>
      <c r="K154" s="47"/>
      <c r="L154" s="47"/>
      <c r="M154" s="47"/>
      <c r="N154" s="47"/>
      <c r="O154" s="47"/>
      <c r="P154" s="47"/>
    </row>
    <row r="155" spans="1:16" x14ac:dyDescent="0.2">
      <c r="A155" s="47"/>
      <c r="B155" s="47"/>
      <c r="C155" s="47"/>
      <c r="D155" s="47"/>
      <c r="E155" s="48"/>
      <c r="F155" s="49"/>
      <c r="G155" s="50"/>
      <c r="H155" s="47"/>
      <c r="I155" s="47"/>
      <c r="J155" s="47"/>
      <c r="K155" s="47"/>
      <c r="L155" s="47"/>
      <c r="M155" s="47"/>
      <c r="N155" s="47"/>
      <c r="O155" s="47"/>
      <c r="P155" s="47"/>
    </row>
    <row r="156" spans="1:16" x14ac:dyDescent="0.2">
      <c r="A156" s="47"/>
      <c r="B156" s="47"/>
      <c r="C156" s="47"/>
      <c r="D156" s="47"/>
      <c r="E156" s="48"/>
      <c r="F156" s="49"/>
      <c r="G156" s="50"/>
      <c r="H156" s="47"/>
      <c r="I156" s="47"/>
      <c r="J156" s="47"/>
      <c r="K156" s="47"/>
      <c r="L156" s="47"/>
      <c r="M156" s="47"/>
      <c r="N156" s="47"/>
      <c r="O156" s="47"/>
      <c r="P156" s="47"/>
    </row>
    <row r="157" spans="1:16" x14ac:dyDescent="0.2">
      <c r="A157" s="47"/>
      <c r="B157" s="47"/>
      <c r="C157" s="47"/>
      <c r="D157" s="47"/>
      <c r="E157" s="48"/>
      <c r="F157" s="49"/>
      <c r="G157" s="50"/>
      <c r="H157" s="47"/>
      <c r="I157" s="47"/>
      <c r="J157" s="47"/>
      <c r="K157" s="47"/>
      <c r="L157" s="47"/>
      <c r="M157" s="47"/>
      <c r="N157" s="47"/>
      <c r="O157" s="47"/>
      <c r="P157" s="47"/>
    </row>
    <row r="158" spans="1:16" x14ac:dyDescent="0.2">
      <c r="A158" s="47"/>
      <c r="B158" s="47"/>
      <c r="C158" s="47"/>
      <c r="D158" s="47"/>
      <c r="E158" s="48"/>
      <c r="F158" s="49"/>
      <c r="G158" s="50"/>
      <c r="H158" s="47"/>
      <c r="I158" s="47"/>
      <c r="J158" s="47"/>
      <c r="K158" s="47"/>
      <c r="L158" s="47"/>
      <c r="M158" s="47"/>
      <c r="N158" s="47"/>
      <c r="O158" s="47"/>
      <c r="P158" s="47"/>
    </row>
    <row r="159" spans="1:16" x14ac:dyDescent="0.2">
      <c r="A159" s="47"/>
      <c r="B159" s="47"/>
      <c r="C159" s="47"/>
      <c r="D159" s="47"/>
      <c r="E159" s="48"/>
      <c r="F159" s="49"/>
      <c r="G159" s="50"/>
      <c r="H159" s="47"/>
      <c r="I159" s="47"/>
      <c r="J159" s="47"/>
      <c r="K159" s="47"/>
      <c r="L159" s="47"/>
      <c r="M159" s="47"/>
      <c r="N159" s="47"/>
      <c r="O159" s="47"/>
      <c r="P159" s="47"/>
    </row>
    <row r="160" spans="1:16" x14ac:dyDescent="0.2">
      <c r="A160" s="47"/>
      <c r="B160" s="47"/>
      <c r="C160" s="47"/>
      <c r="D160" s="47"/>
      <c r="E160" s="48"/>
      <c r="F160" s="49"/>
      <c r="G160" s="50"/>
      <c r="H160" s="47"/>
      <c r="I160" s="47"/>
      <c r="J160" s="47"/>
      <c r="K160" s="47"/>
      <c r="L160" s="47"/>
      <c r="M160" s="47"/>
      <c r="N160" s="47"/>
      <c r="O160" s="47"/>
      <c r="P160" s="47"/>
    </row>
    <row r="161" spans="1:16" x14ac:dyDescent="0.2">
      <c r="A161" s="47"/>
      <c r="B161" s="47"/>
      <c r="C161" s="47"/>
      <c r="D161" s="47"/>
      <c r="E161" s="48"/>
      <c r="F161" s="49"/>
      <c r="G161" s="50"/>
      <c r="H161" s="47"/>
      <c r="I161" s="47"/>
      <c r="J161" s="47"/>
      <c r="K161" s="47"/>
      <c r="L161" s="47"/>
      <c r="M161" s="47"/>
      <c r="N161" s="47"/>
      <c r="O161" s="47"/>
      <c r="P161" s="47"/>
    </row>
    <row r="162" spans="1:16" x14ac:dyDescent="0.2">
      <c r="A162" s="47"/>
      <c r="B162" s="47"/>
      <c r="C162" s="47"/>
      <c r="D162" s="47"/>
      <c r="E162" s="48"/>
      <c r="F162" s="49"/>
      <c r="G162" s="50"/>
      <c r="H162" s="47"/>
      <c r="I162" s="47"/>
      <c r="J162" s="47"/>
      <c r="K162" s="47"/>
      <c r="L162" s="47"/>
      <c r="M162" s="47"/>
      <c r="N162" s="47"/>
      <c r="O162" s="47"/>
      <c r="P162" s="47"/>
    </row>
    <row r="163" spans="1:16" x14ac:dyDescent="0.2">
      <c r="A163" s="47"/>
      <c r="B163" s="47"/>
      <c r="C163" s="47"/>
      <c r="D163" s="47"/>
      <c r="E163" s="48"/>
      <c r="F163" s="49"/>
      <c r="G163" s="50"/>
      <c r="H163" s="47"/>
      <c r="I163" s="47"/>
      <c r="J163" s="47"/>
      <c r="K163" s="47"/>
      <c r="L163" s="47"/>
      <c r="M163" s="47"/>
      <c r="N163" s="47"/>
      <c r="O163" s="47"/>
      <c r="P163" s="47"/>
    </row>
    <row r="164" spans="1:16" x14ac:dyDescent="0.2">
      <c r="A164" s="47"/>
      <c r="B164" s="47"/>
      <c r="C164" s="47"/>
      <c r="D164" s="47"/>
      <c r="E164" s="48"/>
      <c r="F164" s="49"/>
      <c r="G164" s="50"/>
      <c r="H164" s="47"/>
      <c r="I164" s="47"/>
      <c r="J164" s="47"/>
      <c r="K164" s="47"/>
      <c r="L164" s="47"/>
      <c r="M164" s="47"/>
      <c r="N164" s="47"/>
      <c r="O164" s="47"/>
      <c r="P164" s="47"/>
    </row>
    <row r="165" spans="1:16" x14ac:dyDescent="0.2">
      <c r="A165" s="47"/>
      <c r="B165" s="47"/>
      <c r="C165" s="47"/>
      <c r="D165" s="47"/>
      <c r="E165" s="48"/>
      <c r="F165" s="49"/>
      <c r="G165" s="50"/>
      <c r="H165" s="47"/>
      <c r="I165" s="47"/>
      <c r="J165" s="47"/>
      <c r="K165" s="47"/>
      <c r="L165" s="47"/>
      <c r="M165" s="47"/>
      <c r="N165" s="47"/>
      <c r="O165" s="47"/>
      <c r="P165" s="47"/>
    </row>
    <row r="166" spans="1:16" x14ac:dyDescent="0.2">
      <c r="A166" s="47"/>
      <c r="B166" s="47"/>
      <c r="C166" s="47"/>
      <c r="D166" s="47"/>
      <c r="E166" s="48"/>
      <c r="F166" s="49"/>
      <c r="G166" s="50"/>
      <c r="H166" s="47"/>
      <c r="I166" s="47"/>
      <c r="J166" s="47"/>
      <c r="K166" s="47"/>
      <c r="L166" s="47"/>
      <c r="M166" s="47"/>
      <c r="N166" s="47"/>
      <c r="O166" s="47"/>
      <c r="P166" s="47"/>
    </row>
    <row r="167" spans="1:16" x14ac:dyDescent="0.2">
      <c r="A167" s="47"/>
      <c r="B167" s="47"/>
      <c r="C167" s="47"/>
      <c r="D167" s="47"/>
      <c r="E167" s="48"/>
      <c r="F167" s="49"/>
      <c r="G167" s="50"/>
      <c r="H167" s="47"/>
      <c r="I167" s="47"/>
      <c r="J167" s="47"/>
      <c r="K167" s="47"/>
      <c r="L167" s="47"/>
      <c r="M167" s="47"/>
      <c r="N167" s="47"/>
      <c r="O167" s="47"/>
      <c r="P167" s="47"/>
    </row>
    <row r="168" spans="1:16" x14ac:dyDescent="0.2">
      <c r="A168" s="47"/>
      <c r="B168" s="47"/>
      <c r="C168" s="47"/>
      <c r="D168" s="47"/>
      <c r="E168" s="48"/>
      <c r="F168" s="49"/>
      <c r="G168" s="50"/>
      <c r="H168" s="47"/>
      <c r="I168" s="47"/>
      <c r="J168" s="47"/>
      <c r="K168" s="47"/>
      <c r="L168" s="47"/>
      <c r="M168" s="47"/>
      <c r="N168" s="47"/>
      <c r="O168" s="47"/>
      <c r="P168" s="47"/>
    </row>
    <row r="169" spans="1:16" x14ac:dyDescent="0.2">
      <c r="A169" s="47"/>
      <c r="B169" s="47"/>
      <c r="C169" s="47"/>
      <c r="D169" s="47"/>
      <c r="E169" s="48"/>
      <c r="F169" s="49"/>
      <c r="G169" s="50"/>
      <c r="H169" s="47"/>
      <c r="I169" s="47"/>
      <c r="J169" s="47"/>
      <c r="K169" s="47"/>
      <c r="L169" s="47"/>
      <c r="M169" s="47"/>
      <c r="N169" s="47"/>
      <c r="O169" s="47"/>
      <c r="P169" s="47"/>
    </row>
    <row r="170" spans="1:16" x14ac:dyDescent="0.2">
      <c r="A170" s="47"/>
      <c r="B170" s="47"/>
      <c r="C170" s="47"/>
      <c r="D170" s="47"/>
      <c r="E170" s="48"/>
      <c r="F170" s="49"/>
      <c r="G170" s="50"/>
      <c r="H170" s="47"/>
      <c r="I170" s="47"/>
      <c r="J170" s="47"/>
      <c r="K170" s="47"/>
      <c r="L170" s="47"/>
      <c r="M170" s="47"/>
      <c r="N170" s="47"/>
      <c r="O170" s="47"/>
      <c r="P170" s="47"/>
    </row>
    <row r="171" spans="1:16" x14ac:dyDescent="0.2">
      <c r="A171" s="47"/>
      <c r="B171" s="47"/>
      <c r="C171" s="47"/>
      <c r="D171" s="47"/>
      <c r="E171" s="48"/>
      <c r="F171" s="49"/>
      <c r="G171" s="50"/>
      <c r="H171" s="47"/>
      <c r="I171" s="47"/>
      <c r="J171" s="47"/>
      <c r="K171" s="47"/>
      <c r="L171" s="47"/>
      <c r="M171" s="47"/>
      <c r="N171" s="47"/>
      <c r="O171" s="47"/>
      <c r="P171" s="47"/>
    </row>
    <row r="172" spans="1:16" x14ac:dyDescent="0.2">
      <c r="A172" s="47"/>
      <c r="B172" s="47"/>
      <c r="C172" s="47"/>
      <c r="D172" s="47"/>
      <c r="E172" s="48"/>
      <c r="F172" s="49"/>
      <c r="G172" s="50"/>
      <c r="H172" s="47"/>
      <c r="I172" s="47"/>
      <c r="J172" s="47"/>
      <c r="K172" s="47"/>
      <c r="L172" s="47"/>
      <c r="M172" s="47"/>
      <c r="N172" s="47"/>
      <c r="O172" s="47"/>
      <c r="P172" s="47"/>
    </row>
    <row r="173" spans="1:16" x14ac:dyDescent="0.2">
      <c r="A173" s="47"/>
      <c r="B173" s="47"/>
      <c r="C173" s="47"/>
      <c r="D173" s="47"/>
      <c r="E173" s="48"/>
      <c r="F173" s="49"/>
      <c r="G173" s="50"/>
      <c r="H173" s="47"/>
      <c r="I173" s="47"/>
      <c r="J173" s="47"/>
      <c r="K173" s="47"/>
      <c r="L173" s="47"/>
      <c r="M173" s="47"/>
      <c r="N173" s="47"/>
      <c r="O173" s="47"/>
      <c r="P173" s="47"/>
    </row>
    <row r="174" spans="1:16" x14ac:dyDescent="0.2">
      <c r="A174" s="47"/>
      <c r="B174" s="47"/>
      <c r="C174" s="47"/>
      <c r="D174" s="47"/>
      <c r="E174" s="48"/>
      <c r="F174" s="49"/>
      <c r="G174" s="50"/>
      <c r="H174" s="47"/>
      <c r="I174" s="47"/>
      <c r="J174" s="47"/>
      <c r="K174" s="47"/>
      <c r="L174" s="47"/>
      <c r="M174" s="47"/>
      <c r="N174" s="47"/>
      <c r="O174" s="47"/>
      <c r="P174" s="47"/>
    </row>
    <row r="175" spans="1:16" x14ac:dyDescent="0.2">
      <c r="A175" s="47"/>
      <c r="B175" s="47"/>
      <c r="C175" s="47"/>
      <c r="D175" s="47"/>
      <c r="E175" s="48"/>
      <c r="F175" s="49"/>
      <c r="G175" s="50"/>
      <c r="H175" s="47"/>
      <c r="I175" s="47"/>
      <c r="J175" s="47"/>
      <c r="K175" s="47"/>
      <c r="L175" s="47"/>
      <c r="M175" s="47"/>
      <c r="N175" s="47"/>
      <c r="O175" s="47"/>
      <c r="P175" s="47"/>
    </row>
    <row r="176" spans="1:16" x14ac:dyDescent="0.2">
      <c r="A176" s="47"/>
      <c r="B176" s="47"/>
      <c r="C176" s="47"/>
      <c r="D176" s="47"/>
      <c r="E176" s="48"/>
      <c r="F176" s="49"/>
      <c r="G176" s="50"/>
      <c r="H176" s="47"/>
      <c r="I176" s="47"/>
      <c r="J176" s="47"/>
      <c r="K176" s="47"/>
      <c r="L176" s="47"/>
      <c r="M176" s="47"/>
      <c r="N176" s="47"/>
      <c r="O176" s="47"/>
      <c r="P176" s="47"/>
    </row>
    <row r="177" spans="1:16" x14ac:dyDescent="0.2">
      <c r="A177" s="47"/>
      <c r="B177" s="47"/>
      <c r="C177" s="47"/>
      <c r="D177" s="47"/>
      <c r="E177" s="48"/>
      <c r="F177" s="49"/>
      <c r="G177" s="50"/>
      <c r="H177" s="47"/>
      <c r="I177" s="47"/>
      <c r="J177" s="47"/>
      <c r="K177" s="47"/>
      <c r="L177" s="47"/>
      <c r="M177" s="47"/>
      <c r="N177" s="47"/>
      <c r="O177" s="47"/>
      <c r="P177" s="47"/>
    </row>
    <row r="178" spans="1:16" x14ac:dyDescent="0.2">
      <c r="A178" s="47"/>
      <c r="B178" s="47"/>
      <c r="C178" s="47"/>
      <c r="D178" s="47"/>
      <c r="E178" s="48"/>
      <c r="F178" s="49"/>
      <c r="G178" s="50"/>
      <c r="H178" s="47"/>
      <c r="I178" s="47"/>
      <c r="J178" s="47"/>
      <c r="K178" s="47"/>
      <c r="L178" s="47"/>
      <c r="M178" s="47"/>
      <c r="N178" s="47"/>
      <c r="O178" s="47"/>
      <c r="P178" s="47"/>
    </row>
    <row r="179" spans="1:16" x14ac:dyDescent="0.2">
      <c r="A179" s="47"/>
      <c r="B179" s="47"/>
      <c r="C179" s="47"/>
      <c r="D179" s="47"/>
      <c r="E179" s="48"/>
      <c r="F179" s="49"/>
      <c r="G179" s="50"/>
      <c r="H179" s="47"/>
      <c r="I179" s="47"/>
      <c r="J179" s="47"/>
      <c r="K179" s="47"/>
      <c r="L179" s="47"/>
      <c r="M179" s="47"/>
      <c r="N179" s="47"/>
      <c r="O179" s="47"/>
      <c r="P179" s="47"/>
    </row>
    <row r="180" spans="1:16" x14ac:dyDescent="0.2">
      <c r="A180" s="47"/>
      <c r="B180" s="47"/>
      <c r="C180" s="47"/>
      <c r="D180" s="47"/>
      <c r="E180" s="48"/>
      <c r="F180" s="49"/>
      <c r="G180" s="50"/>
      <c r="H180" s="47"/>
      <c r="I180" s="47"/>
      <c r="J180" s="47"/>
      <c r="K180" s="47"/>
      <c r="L180" s="47"/>
      <c r="M180" s="47"/>
      <c r="N180" s="47"/>
      <c r="O180" s="47"/>
      <c r="P180" s="47"/>
    </row>
    <row r="181" spans="1:16" x14ac:dyDescent="0.2">
      <c r="A181" s="47"/>
      <c r="B181" s="47"/>
      <c r="C181" s="47"/>
      <c r="D181" s="47"/>
      <c r="E181" s="48"/>
      <c r="F181" s="49"/>
      <c r="G181" s="50"/>
      <c r="H181" s="47"/>
      <c r="I181" s="47"/>
      <c r="J181" s="47"/>
      <c r="K181" s="47"/>
      <c r="L181" s="47"/>
      <c r="M181" s="47"/>
      <c r="N181" s="47"/>
      <c r="O181" s="47"/>
      <c r="P181" s="47"/>
    </row>
    <row r="182" spans="1:16" x14ac:dyDescent="0.2">
      <c r="A182" s="47"/>
      <c r="B182" s="47"/>
      <c r="C182" s="47"/>
      <c r="D182" s="47"/>
      <c r="E182" s="48"/>
      <c r="F182" s="49"/>
      <c r="G182" s="50"/>
      <c r="H182" s="47"/>
      <c r="I182" s="47"/>
      <c r="J182" s="47"/>
      <c r="K182" s="47"/>
      <c r="L182" s="47"/>
      <c r="M182" s="47"/>
      <c r="N182" s="47"/>
      <c r="O182" s="47"/>
      <c r="P182" s="47"/>
    </row>
    <row r="183" spans="1:16" x14ac:dyDescent="0.2">
      <c r="A183" s="47"/>
      <c r="B183" s="47"/>
      <c r="C183" s="47"/>
      <c r="D183" s="47"/>
      <c r="E183" s="48"/>
      <c r="F183" s="49"/>
      <c r="G183" s="50"/>
      <c r="H183" s="47"/>
      <c r="I183" s="47"/>
      <c r="J183" s="47"/>
      <c r="K183" s="47"/>
      <c r="L183" s="47"/>
      <c r="M183" s="47"/>
      <c r="N183" s="47"/>
      <c r="O183" s="47"/>
      <c r="P183" s="47"/>
    </row>
    <row r="184" spans="1:16" x14ac:dyDescent="0.2">
      <c r="A184" s="47"/>
      <c r="B184" s="47"/>
      <c r="C184" s="47"/>
      <c r="D184" s="47"/>
      <c r="E184" s="48"/>
      <c r="F184" s="49"/>
      <c r="G184" s="50"/>
      <c r="H184" s="47"/>
      <c r="I184" s="47"/>
      <c r="J184" s="47"/>
      <c r="K184" s="47"/>
      <c r="L184" s="47"/>
      <c r="M184" s="47"/>
      <c r="N184" s="47"/>
      <c r="O184" s="47"/>
      <c r="P184" s="47"/>
    </row>
    <row r="185" spans="1:16" x14ac:dyDescent="0.2">
      <c r="A185" s="47"/>
      <c r="B185" s="47"/>
      <c r="C185" s="47"/>
      <c r="D185" s="47"/>
      <c r="E185" s="48"/>
      <c r="F185" s="49"/>
      <c r="G185" s="50"/>
      <c r="H185" s="47"/>
      <c r="I185" s="47"/>
      <c r="J185" s="47"/>
      <c r="K185" s="47"/>
      <c r="L185" s="47"/>
      <c r="M185" s="47"/>
      <c r="N185" s="47"/>
      <c r="O185" s="47"/>
      <c r="P185" s="47"/>
    </row>
    <row r="186" spans="1:16" x14ac:dyDescent="0.2">
      <c r="A186" s="47"/>
      <c r="B186" s="47"/>
      <c r="C186" s="47"/>
      <c r="D186" s="47"/>
      <c r="E186" s="48"/>
      <c r="F186" s="49"/>
      <c r="G186" s="50"/>
      <c r="H186" s="47"/>
      <c r="I186" s="47"/>
      <c r="J186" s="47"/>
      <c r="K186" s="47"/>
      <c r="L186" s="47"/>
      <c r="M186" s="47"/>
      <c r="N186" s="47"/>
      <c r="O186" s="47"/>
      <c r="P186" s="47"/>
    </row>
    <row r="187" spans="1:16" x14ac:dyDescent="0.2">
      <c r="A187" s="47"/>
      <c r="B187" s="47"/>
      <c r="C187" s="47"/>
      <c r="D187" s="47"/>
      <c r="E187" s="48"/>
      <c r="F187" s="49"/>
      <c r="G187" s="50"/>
      <c r="H187" s="47"/>
      <c r="I187" s="47"/>
      <c r="J187" s="47"/>
      <c r="K187" s="47"/>
      <c r="L187" s="47"/>
      <c r="M187" s="47"/>
      <c r="N187" s="47"/>
      <c r="O187" s="47"/>
      <c r="P187" s="47"/>
    </row>
    <row r="188" spans="1:16" x14ac:dyDescent="0.2">
      <c r="A188" s="47"/>
      <c r="B188" s="47"/>
      <c r="C188" s="47"/>
      <c r="D188" s="47"/>
      <c r="E188" s="48"/>
      <c r="F188" s="49"/>
      <c r="G188" s="50"/>
      <c r="H188" s="47"/>
      <c r="I188" s="47"/>
      <c r="J188" s="47"/>
      <c r="K188" s="47"/>
      <c r="L188" s="47"/>
      <c r="M188" s="47"/>
      <c r="N188" s="47"/>
      <c r="O188" s="47"/>
      <c r="P188" s="47"/>
    </row>
    <row r="189" spans="1:16" x14ac:dyDescent="0.2">
      <c r="A189" s="47"/>
      <c r="B189" s="47"/>
      <c r="C189" s="47"/>
      <c r="D189" s="47"/>
      <c r="E189" s="48"/>
      <c r="F189" s="49"/>
      <c r="G189" s="50"/>
      <c r="H189" s="47"/>
      <c r="I189" s="47"/>
      <c r="J189" s="47"/>
      <c r="K189" s="47"/>
      <c r="L189" s="47"/>
      <c r="M189" s="47"/>
      <c r="N189" s="47"/>
      <c r="O189" s="47"/>
      <c r="P189" s="47"/>
    </row>
    <row r="190" spans="1:16" x14ac:dyDescent="0.2">
      <c r="A190" s="47"/>
      <c r="B190" s="47"/>
      <c r="C190" s="47"/>
      <c r="D190" s="47"/>
      <c r="E190" s="48"/>
      <c r="F190" s="49"/>
      <c r="G190" s="50"/>
      <c r="H190" s="47"/>
      <c r="I190" s="47"/>
      <c r="J190" s="47"/>
      <c r="K190" s="47"/>
      <c r="L190" s="47"/>
      <c r="M190" s="47"/>
      <c r="N190" s="47"/>
      <c r="O190" s="47"/>
      <c r="P190" s="47"/>
    </row>
    <row r="191" spans="1:16" x14ac:dyDescent="0.2">
      <c r="A191" s="47"/>
      <c r="B191" s="47"/>
      <c r="C191" s="47"/>
      <c r="D191" s="47"/>
      <c r="E191" s="48"/>
      <c r="F191" s="49"/>
      <c r="G191" s="50"/>
      <c r="H191" s="47"/>
      <c r="I191" s="47"/>
      <c r="J191" s="47"/>
      <c r="K191" s="47"/>
      <c r="L191" s="47"/>
      <c r="M191" s="47"/>
      <c r="N191" s="47"/>
      <c r="O191" s="47"/>
      <c r="P191" s="47"/>
    </row>
    <row r="192" spans="1:16" x14ac:dyDescent="0.2">
      <c r="A192" s="47"/>
      <c r="B192" s="47"/>
      <c r="C192" s="47"/>
      <c r="D192" s="47"/>
      <c r="E192" s="48"/>
      <c r="F192" s="49"/>
      <c r="G192" s="50"/>
      <c r="H192" s="47"/>
      <c r="I192" s="47"/>
      <c r="J192" s="47"/>
      <c r="K192" s="47"/>
      <c r="L192" s="47"/>
      <c r="M192" s="47"/>
      <c r="N192" s="47"/>
      <c r="O192" s="47"/>
      <c r="P192" s="47"/>
    </row>
    <row r="193" spans="1:16" x14ac:dyDescent="0.2">
      <c r="A193" s="47"/>
      <c r="B193" s="47"/>
      <c r="C193" s="47"/>
      <c r="D193" s="47"/>
      <c r="E193" s="48"/>
      <c r="F193" s="49"/>
      <c r="G193" s="50"/>
      <c r="H193" s="47"/>
      <c r="I193" s="47"/>
      <c r="J193" s="47"/>
      <c r="K193" s="47"/>
      <c r="L193" s="47"/>
      <c r="M193" s="47"/>
      <c r="N193" s="47"/>
      <c r="O193" s="47"/>
      <c r="P193" s="47"/>
    </row>
    <row r="194" spans="1:16" x14ac:dyDescent="0.2">
      <c r="A194" s="47"/>
      <c r="B194" s="47"/>
      <c r="C194" s="47"/>
      <c r="D194" s="47"/>
      <c r="E194" s="48"/>
      <c r="F194" s="49"/>
      <c r="G194" s="50"/>
      <c r="H194" s="47"/>
      <c r="I194" s="47"/>
      <c r="J194" s="47"/>
      <c r="K194" s="47"/>
      <c r="L194" s="47"/>
      <c r="M194" s="47"/>
      <c r="N194" s="47"/>
      <c r="O194" s="47"/>
      <c r="P194" s="47"/>
    </row>
    <row r="195" spans="1:16" x14ac:dyDescent="0.2">
      <c r="A195" s="47"/>
      <c r="B195" s="47"/>
      <c r="C195" s="47"/>
      <c r="D195" s="47"/>
      <c r="E195" s="48"/>
      <c r="F195" s="49"/>
      <c r="G195" s="50"/>
      <c r="H195" s="47"/>
      <c r="I195" s="47"/>
      <c r="J195" s="47"/>
      <c r="K195" s="47"/>
      <c r="L195" s="47"/>
      <c r="M195" s="47"/>
      <c r="N195" s="47"/>
      <c r="O195" s="47"/>
      <c r="P195" s="47"/>
    </row>
    <row r="196" spans="1:16" x14ac:dyDescent="0.2">
      <c r="A196" s="47"/>
      <c r="B196" s="47"/>
      <c r="C196" s="47"/>
      <c r="D196" s="47"/>
      <c r="E196" s="48"/>
      <c r="F196" s="49"/>
      <c r="G196" s="50"/>
      <c r="H196" s="47"/>
      <c r="I196" s="47"/>
      <c r="J196" s="47"/>
      <c r="K196" s="47"/>
      <c r="L196" s="47"/>
      <c r="M196" s="47"/>
      <c r="N196" s="47"/>
      <c r="O196" s="47"/>
      <c r="P196" s="47"/>
    </row>
    <row r="197" spans="1:16" x14ac:dyDescent="0.2">
      <c r="A197" s="47"/>
      <c r="B197" s="47"/>
      <c r="C197" s="47"/>
      <c r="D197" s="47"/>
      <c r="E197" s="48"/>
      <c r="F197" s="49"/>
      <c r="G197" s="50"/>
      <c r="H197" s="47"/>
      <c r="I197" s="47"/>
      <c r="J197" s="47"/>
      <c r="K197" s="47"/>
      <c r="L197" s="47"/>
      <c r="M197" s="47"/>
      <c r="N197" s="47"/>
      <c r="O197" s="47"/>
      <c r="P197" s="47"/>
    </row>
    <row r="198" spans="1:16" x14ac:dyDescent="0.2">
      <c r="A198" s="47"/>
      <c r="B198" s="47"/>
      <c r="C198" s="47"/>
      <c r="D198" s="47"/>
      <c r="E198" s="48"/>
      <c r="F198" s="49"/>
      <c r="G198" s="50"/>
      <c r="H198" s="47"/>
      <c r="I198" s="47"/>
      <c r="J198" s="47"/>
      <c r="K198" s="47"/>
      <c r="L198" s="47"/>
      <c r="M198" s="47"/>
      <c r="N198" s="47"/>
      <c r="O198" s="47"/>
      <c r="P198" s="47"/>
    </row>
    <row r="199" spans="1:16" x14ac:dyDescent="0.2">
      <c r="A199" s="47"/>
      <c r="B199" s="47"/>
      <c r="C199" s="47"/>
      <c r="D199" s="47"/>
      <c r="E199" s="48"/>
      <c r="F199" s="49"/>
      <c r="G199" s="50"/>
      <c r="H199" s="47"/>
      <c r="I199" s="47"/>
      <c r="J199" s="47"/>
      <c r="K199" s="47"/>
      <c r="L199" s="47"/>
      <c r="M199" s="47"/>
      <c r="N199" s="47"/>
      <c r="O199" s="47"/>
      <c r="P199" s="47"/>
    </row>
    <row r="200" spans="1:16" x14ac:dyDescent="0.2">
      <c r="A200" s="47"/>
      <c r="B200" s="47"/>
      <c r="C200" s="47"/>
      <c r="D200" s="47"/>
      <c r="E200" s="48"/>
      <c r="F200" s="49"/>
      <c r="G200" s="50"/>
      <c r="H200" s="47"/>
      <c r="I200" s="47"/>
      <c r="J200" s="47"/>
      <c r="K200" s="47"/>
      <c r="L200" s="47"/>
      <c r="M200" s="47"/>
      <c r="N200" s="47"/>
      <c r="O200" s="47"/>
      <c r="P200" s="47"/>
    </row>
    <row r="201" spans="1:16" x14ac:dyDescent="0.2">
      <c r="A201" s="47"/>
      <c r="B201" s="47"/>
      <c r="C201" s="47"/>
      <c r="D201" s="47"/>
      <c r="E201" s="48"/>
      <c r="F201" s="49"/>
      <c r="G201" s="50"/>
      <c r="H201" s="47"/>
      <c r="I201" s="47"/>
      <c r="J201" s="47"/>
      <c r="K201" s="47"/>
      <c r="L201" s="47"/>
      <c r="M201" s="47"/>
      <c r="N201" s="47"/>
      <c r="O201" s="47"/>
      <c r="P201" s="47"/>
    </row>
    <row r="202" spans="1:16" x14ac:dyDescent="0.2">
      <c r="A202" s="47"/>
      <c r="B202" s="47"/>
      <c r="C202" s="47"/>
      <c r="D202" s="47"/>
      <c r="E202" s="48"/>
      <c r="F202" s="49"/>
      <c r="G202" s="50"/>
      <c r="H202" s="47"/>
      <c r="I202" s="47"/>
      <c r="J202" s="47"/>
      <c r="K202" s="47"/>
      <c r="L202" s="47"/>
      <c r="M202" s="47"/>
      <c r="N202" s="47"/>
      <c r="O202" s="47"/>
      <c r="P202" s="47"/>
    </row>
    <row r="203" spans="1:16" x14ac:dyDescent="0.2">
      <c r="A203" s="47"/>
      <c r="B203" s="47"/>
      <c r="C203" s="47"/>
      <c r="D203" s="47"/>
      <c r="E203" s="48"/>
      <c r="F203" s="49"/>
      <c r="G203" s="50"/>
      <c r="H203" s="47"/>
      <c r="I203" s="47"/>
      <c r="J203" s="47"/>
      <c r="K203" s="47"/>
      <c r="L203" s="47"/>
      <c r="M203" s="47"/>
      <c r="N203" s="47"/>
      <c r="O203" s="47"/>
      <c r="P203" s="47"/>
    </row>
    <row r="204" spans="1:16" x14ac:dyDescent="0.2">
      <c r="A204" s="47"/>
      <c r="B204" s="47"/>
      <c r="C204" s="47"/>
      <c r="D204" s="47"/>
      <c r="E204" s="48"/>
      <c r="F204" s="49"/>
      <c r="G204" s="50"/>
      <c r="H204" s="47"/>
      <c r="I204" s="47"/>
      <c r="J204" s="47"/>
      <c r="K204" s="47"/>
      <c r="L204" s="47"/>
      <c r="M204" s="47"/>
      <c r="N204" s="47"/>
      <c r="O204" s="47"/>
      <c r="P204" s="47"/>
    </row>
    <row r="205" spans="1:16" x14ac:dyDescent="0.2">
      <c r="A205" s="47"/>
      <c r="B205" s="47"/>
      <c r="C205" s="47"/>
      <c r="D205" s="47"/>
      <c r="E205" s="48"/>
      <c r="F205" s="49"/>
      <c r="G205" s="50"/>
      <c r="H205" s="47"/>
      <c r="I205" s="47"/>
      <c r="J205" s="47"/>
      <c r="K205" s="47"/>
      <c r="L205" s="47"/>
      <c r="M205" s="47"/>
      <c r="N205" s="47"/>
      <c r="O205" s="47"/>
      <c r="P205" s="47"/>
    </row>
    <row r="206" spans="1:16" x14ac:dyDescent="0.2">
      <c r="A206" s="47"/>
      <c r="B206" s="47"/>
      <c r="C206" s="47"/>
      <c r="D206" s="47"/>
      <c r="E206" s="48"/>
      <c r="F206" s="49"/>
      <c r="G206" s="50"/>
      <c r="H206" s="47"/>
      <c r="I206" s="47"/>
      <c r="J206" s="47"/>
      <c r="K206" s="47"/>
      <c r="L206" s="47"/>
      <c r="M206" s="47"/>
      <c r="N206" s="47"/>
      <c r="O206" s="47"/>
      <c r="P206" s="47"/>
    </row>
    <row r="207" spans="1:16" x14ac:dyDescent="0.2">
      <c r="A207" s="47"/>
      <c r="B207" s="47"/>
      <c r="C207" s="47"/>
      <c r="D207" s="47"/>
      <c r="E207" s="48"/>
      <c r="F207" s="49"/>
      <c r="G207" s="50"/>
      <c r="H207" s="47"/>
      <c r="I207" s="47"/>
      <c r="J207" s="47"/>
      <c r="K207" s="47"/>
      <c r="L207" s="47"/>
      <c r="M207" s="47"/>
      <c r="N207" s="47"/>
      <c r="O207" s="47"/>
      <c r="P207" s="47"/>
    </row>
    <row r="208" spans="1:16" x14ac:dyDescent="0.2">
      <c r="A208" s="47"/>
      <c r="B208" s="47"/>
      <c r="C208" s="47"/>
      <c r="D208" s="47"/>
      <c r="E208" s="48"/>
      <c r="F208" s="49"/>
      <c r="G208" s="50"/>
      <c r="H208" s="47"/>
      <c r="I208" s="47"/>
      <c r="J208" s="47"/>
      <c r="K208" s="47"/>
      <c r="L208" s="47"/>
      <c r="M208" s="47"/>
      <c r="N208" s="47"/>
      <c r="O208" s="47"/>
      <c r="P208" s="47"/>
    </row>
    <row r="209" spans="1:16" x14ac:dyDescent="0.2">
      <c r="A209" s="47"/>
      <c r="B209" s="47"/>
      <c r="C209" s="47"/>
      <c r="D209" s="47"/>
      <c r="E209" s="48"/>
      <c r="F209" s="49"/>
      <c r="G209" s="50"/>
      <c r="H209" s="47"/>
      <c r="I209" s="47"/>
      <c r="J209" s="47"/>
      <c r="K209" s="47"/>
      <c r="L209" s="47"/>
      <c r="M209" s="47"/>
      <c r="N209" s="47"/>
      <c r="O209" s="47"/>
      <c r="P209" s="47"/>
    </row>
    <row r="210" spans="1:16" x14ac:dyDescent="0.2">
      <c r="A210" s="47"/>
      <c r="B210" s="47"/>
      <c r="C210" s="47"/>
      <c r="D210" s="47"/>
      <c r="E210" s="48"/>
      <c r="F210" s="49"/>
      <c r="G210" s="50"/>
      <c r="H210" s="47"/>
      <c r="I210" s="47"/>
      <c r="J210" s="47"/>
      <c r="K210" s="47"/>
      <c r="L210" s="47"/>
      <c r="M210" s="47"/>
      <c r="N210" s="47"/>
      <c r="O210" s="47"/>
      <c r="P210" s="47"/>
    </row>
    <row r="211" spans="1:16" x14ac:dyDescent="0.2">
      <c r="A211" s="47"/>
      <c r="B211" s="47"/>
      <c r="C211" s="47"/>
      <c r="D211" s="47"/>
      <c r="E211" s="48"/>
      <c r="F211" s="49"/>
      <c r="G211" s="50"/>
      <c r="H211" s="47"/>
      <c r="I211" s="47"/>
      <c r="J211" s="47"/>
      <c r="K211" s="47"/>
      <c r="L211" s="47"/>
      <c r="M211" s="47"/>
      <c r="N211" s="47"/>
      <c r="O211" s="47"/>
      <c r="P211" s="47"/>
    </row>
    <row r="212" spans="1:16" x14ac:dyDescent="0.2">
      <c r="A212" s="47"/>
      <c r="B212" s="47"/>
      <c r="C212" s="47"/>
      <c r="D212" s="47"/>
      <c r="E212" s="48"/>
      <c r="F212" s="49"/>
      <c r="G212" s="50"/>
      <c r="H212" s="47"/>
      <c r="I212" s="47"/>
      <c r="J212" s="47"/>
      <c r="K212" s="47"/>
      <c r="L212" s="47"/>
      <c r="M212" s="47"/>
      <c r="N212" s="47"/>
      <c r="O212" s="47"/>
      <c r="P212" s="47"/>
    </row>
    <row r="213" spans="1:16" x14ac:dyDescent="0.2">
      <c r="A213" s="47"/>
      <c r="B213" s="47"/>
      <c r="C213" s="47"/>
      <c r="D213" s="47"/>
      <c r="E213" s="48"/>
      <c r="F213" s="49"/>
      <c r="G213" s="50"/>
      <c r="H213" s="47"/>
      <c r="I213" s="47"/>
      <c r="J213" s="47"/>
      <c r="K213" s="47"/>
      <c r="L213" s="47"/>
      <c r="M213" s="47"/>
      <c r="N213" s="47"/>
      <c r="O213" s="47"/>
      <c r="P213" s="47"/>
    </row>
    <row r="214" spans="1:16" x14ac:dyDescent="0.2">
      <c r="A214" s="47"/>
      <c r="B214" s="47"/>
      <c r="C214" s="47"/>
      <c r="D214" s="47"/>
      <c r="E214" s="48"/>
      <c r="F214" s="49"/>
      <c r="G214" s="50"/>
      <c r="H214" s="47"/>
      <c r="I214" s="47"/>
      <c r="J214" s="47"/>
      <c r="K214" s="47"/>
      <c r="L214" s="47"/>
      <c r="M214" s="47"/>
      <c r="N214" s="47"/>
      <c r="O214" s="47"/>
      <c r="P214" s="47"/>
    </row>
    <row r="215" spans="1:16" x14ac:dyDescent="0.2">
      <c r="A215" s="47"/>
      <c r="B215" s="47"/>
      <c r="C215" s="47"/>
      <c r="D215" s="47"/>
      <c r="E215" s="48"/>
      <c r="F215" s="49"/>
      <c r="G215" s="50"/>
      <c r="H215" s="47"/>
      <c r="I215" s="47"/>
      <c r="J215" s="47"/>
      <c r="K215" s="47"/>
      <c r="L215" s="47"/>
      <c r="M215" s="47"/>
      <c r="N215" s="47"/>
      <c r="O215" s="47"/>
      <c r="P215" s="47"/>
    </row>
    <row r="216" spans="1:16" x14ac:dyDescent="0.2">
      <c r="A216" s="47"/>
      <c r="B216" s="47"/>
      <c r="C216" s="47"/>
      <c r="D216" s="47"/>
      <c r="E216" s="48"/>
      <c r="F216" s="49"/>
      <c r="G216" s="50"/>
      <c r="H216" s="47"/>
      <c r="I216" s="47"/>
      <c r="J216" s="47"/>
      <c r="K216" s="47"/>
      <c r="L216" s="47"/>
      <c r="M216" s="47"/>
      <c r="N216" s="47"/>
      <c r="O216" s="47"/>
      <c r="P216" s="47"/>
    </row>
    <row r="217" spans="1:16" x14ac:dyDescent="0.2">
      <c r="A217" s="47"/>
      <c r="B217" s="47"/>
      <c r="C217" s="47"/>
      <c r="D217" s="47"/>
      <c r="E217" s="48"/>
      <c r="F217" s="49"/>
      <c r="G217" s="50"/>
      <c r="H217" s="47"/>
      <c r="I217" s="47"/>
      <c r="J217" s="47"/>
      <c r="K217" s="47"/>
      <c r="L217" s="47"/>
      <c r="M217" s="47"/>
      <c r="N217" s="47"/>
      <c r="O217" s="47"/>
      <c r="P217" s="47"/>
    </row>
    <row r="218" spans="1:16" x14ac:dyDescent="0.2">
      <c r="A218" s="47"/>
      <c r="B218" s="47"/>
      <c r="C218" s="47"/>
      <c r="D218" s="47"/>
      <c r="E218" s="48"/>
      <c r="F218" s="49"/>
      <c r="G218" s="50"/>
      <c r="H218" s="47"/>
      <c r="I218" s="47"/>
      <c r="J218" s="47"/>
      <c r="K218" s="47"/>
      <c r="L218" s="47"/>
      <c r="M218" s="47"/>
      <c r="N218" s="47"/>
      <c r="O218" s="47"/>
      <c r="P218" s="47"/>
    </row>
    <row r="219" spans="1:16" x14ac:dyDescent="0.2">
      <c r="A219" s="47"/>
      <c r="B219" s="47"/>
      <c r="C219" s="47"/>
      <c r="D219" s="47"/>
      <c r="E219" s="48"/>
      <c r="F219" s="49"/>
      <c r="G219" s="50"/>
      <c r="H219" s="47"/>
      <c r="I219" s="47"/>
      <c r="J219" s="47"/>
      <c r="K219" s="47"/>
      <c r="L219" s="47"/>
      <c r="M219" s="47"/>
      <c r="N219" s="47"/>
      <c r="O219" s="47"/>
      <c r="P219" s="47"/>
    </row>
    <row r="220" spans="1:16" x14ac:dyDescent="0.2">
      <c r="A220" s="47"/>
      <c r="B220" s="47"/>
      <c r="C220" s="47"/>
      <c r="D220" s="47"/>
      <c r="E220" s="48"/>
      <c r="F220" s="49"/>
      <c r="G220" s="50"/>
      <c r="H220" s="47"/>
      <c r="I220" s="47"/>
      <c r="J220" s="47"/>
      <c r="K220" s="47"/>
      <c r="L220" s="47"/>
      <c r="M220" s="47"/>
      <c r="N220" s="47"/>
      <c r="O220" s="47"/>
      <c r="P220" s="47"/>
    </row>
    <row r="221" spans="1:16" x14ac:dyDescent="0.2">
      <c r="A221" s="47"/>
      <c r="B221" s="47"/>
      <c r="C221" s="47"/>
      <c r="D221" s="47"/>
      <c r="E221" s="48"/>
      <c r="F221" s="49"/>
      <c r="G221" s="50"/>
      <c r="H221" s="47"/>
      <c r="I221" s="47"/>
      <c r="J221" s="47"/>
      <c r="K221" s="47"/>
      <c r="L221" s="47"/>
      <c r="M221" s="47"/>
      <c r="N221" s="47"/>
      <c r="O221" s="47"/>
      <c r="P221" s="47"/>
    </row>
    <row r="222" spans="1:16" x14ac:dyDescent="0.2">
      <c r="A222" s="47"/>
      <c r="B222" s="47"/>
      <c r="C222" s="47"/>
      <c r="D222" s="47"/>
      <c r="E222" s="48"/>
      <c r="F222" s="49"/>
      <c r="G222" s="50"/>
      <c r="H222" s="47"/>
      <c r="I222" s="47"/>
      <c r="J222" s="47"/>
      <c r="K222" s="47"/>
      <c r="L222" s="47"/>
      <c r="M222" s="47"/>
      <c r="N222" s="47"/>
      <c r="O222" s="47"/>
      <c r="P222" s="47"/>
    </row>
    <row r="223" spans="1:16" x14ac:dyDescent="0.2">
      <c r="A223" s="47"/>
      <c r="B223" s="47"/>
      <c r="C223" s="47"/>
      <c r="D223" s="47"/>
      <c r="E223" s="48"/>
      <c r="F223" s="49"/>
      <c r="G223" s="50"/>
      <c r="H223" s="47"/>
      <c r="I223" s="47"/>
      <c r="J223" s="47"/>
      <c r="K223" s="47"/>
      <c r="L223" s="47"/>
      <c r="M223" s="47"/>
      <c r="N223" s="47"/>
      <c r="O223" s="47"/>
      <c r="P223" s="47"/>
    </row>
    <row r="224" spans="1:16" x14ac:dyDescent="0.2">
      <c r="A224" s="47"/>
      <c r="B224" s="47"/>
      <c r="C224" s="47"/>
      <c r="D224" s="47"/>
      <c r="E224" s="48"/>
      <c r="F224" s="49"/>
      <c r="G224" s="50"/>
      <c r="H224" s="47"/>
      <c r="I224" s="47"/>
      <c r="J224" s="47"/>
      <c r="K224" s="47"/>
      <c r="L224" s="47"/>
      <c r="M224" s="47"/>
      <c r="N224" s="47"/>
      <c r="O224" s="47"/>
      <c r="P224" s="47"/>
    </row>
    <row r="225" spans="1:16" x14ac:dyDescent="0.2">
      <c r="A225" s="47"/>
      <c r="B225" s="47"/>
      <c r="C225" s="47"/>
      <c r="D225" s="47"/>
      <c r="E225" s="48"/>
      <c r="F225" s="49"/>
      <c r="G225" s="50"/>
      <c r="H225" s="47"/>
      <c r="I225" s="47"/>
      <c r="J225" s="47"/>
      <c r="K225" s="47"/>
      <c r="L225" s="47"/>
      <c r="M225" s="47"/>
      <c r="N225" s="47"/>
      <c r="O225" s="47"/>
      <c r="P225" s="47"/>
    </row>
    <row r="226" spans="1:16" x14ac:dyDescent="0.2">
      <c r="A226" s="47"/>
      <c r="B226" s="47"/>
      <c r="C226" s="47"/>
      <c r="D226" s="47"/>
      <c r="E226" s="48"/>
      <c r="F226" s="49"/>
      <c r="G226" s="50"/>
      <c r="H226" s="47"/>
      <c r="I226" s="47"/>
      <c r="J226" s="47"/>
      <c r="K226" s="47"/>
      <c r="L226" s="47"/>
      <c r="M226" s="47"/>
      <c r="N226" s="47"/>
      <c r="O226" s="47"/>
      <c r="P226" s="47"/>
    </row>
    <row r="227" spans="1:16" x14ac:dyDescent="0.2">
      <c r="A227" s="47"/>
      <c r="B227" s="47"/>
      <c r="C227" s="47"/>
      <c r="D227" s="47"/>
      <c r="E227" s="48"/>
      <c r="F227" s="49"/>
      <c r="G227" s="50"/>
      <c r="H227" s="47"/>
      <c r="I227" s="47"/>
      <c r="J227" s="47"/>
      <c r="K227" s="47"/>
      <c r="L227" s="47"/>
      <c r="M227" s="47"/>
      <c r="N227" s="47"/>
      <c r="O227" s="47"/>
      <c r="P227" s="47"/>
    </row>
    <row r="228" spans="1:16" x14ac:dyDescent="0.2">
      <c r="A228" s="47"/>
      <c r="B228" s="47"/>
      <c r="C228" s="47"/>
      <c r="D228" s="47"/>
      <c r="E228" s="48"/>
      <c r="F228" s="49"/>
      <c r="G228" s="50"/>
      <c r="H228" s="47"/>
      <c r="I228" s="47"/>
      <c r="J228" s="47"/>
      <c r="K228" s="47"/>
      <c r="L228" s="47"/>
      <c r="M228" s="47"/>
      <c r="N228" s="47"/>
      <c r="O228" s="47"/>
      <c r="P228" s="47"/>
    </row>
    <row r="229" spans="1:16" x14ac:dyDescent="0.2">
      <c r="A229" s="47"/>
      <c r="B229" s="47"/>
      <c r="C229" s="47"/>
      <c r="D229" s="47"/>
      <c r="E229" s="48"/>
      <c r="F229" s="49"/>
      <c r="G229" s="50"/>
      <c r="H229" s="47"/>
      <c r="I229" s="47"/>
      <c r="J229" s="47"/>
      <c r="K229" s="47"/>
      <c r="L229" s="47"/>
      <c r="M229" s="47"/>
      <c r="N229" s="47"/>
      <c r="O229" s="47"/>
      <c r="P229" s="47"/>
    </row>
    <row r="230" spans="1:16" x14ac:dyDescent="0.2">
      <c r="A230" s="47"/>
      <c r="B230" s="47"/>
      <c r="C230" s="47"/>
      <c r="D230" s="47"/>
      <c r="E230" s="48"/>
      <c r="F230" s="49"/>
      <c r="G230" s="50"/>
      <c r="H230" s="47"/>
      <c r="I230" s="47"/>
      <c r="J230" s="47"/>
      <c r="K230" s="47"/>
      <c r="L230" s="47"/>
      <c r="M230" s="47"/>
      <c r="N230" s="47"/>
      <c r="O230" s="47"/>
      <c r="P230" s="47"/>
    </row>
    <row r="231" spans="1:16" x14ac:dyDescent="0.2">
      <c r="A231" s="47"/>
      <c r="B231" s="47"/>
      <c r="C231" s="47"/>
      <c r="D231" s="47"/>
      <c r="E231" s="48"/>
      <c r="F231" s="49"/>
      <c r="G231" s="50"/>
      <c r="H231" s="47"/>
      <c r="I231" s="47"/>
      <c r="J231" s="47"/>
      <c r="K231" s="47"/>
      <c r="L231" s="47"/>
      <c r="M231" s="47"/>
      <c r="N231" s="47"/>
      <c r="O231" s="47"/>
      <c r="P231" s="47"/>
    </row>
    <row r="232" spans="1:16" x14ac:dyDescent="0.2">
      <c r="A232" s="47"/>
      <c r="B232" s="47"/>
      <c r="C232" s="47"/>
      <c r="D232" s="47"/>
      <c r="E232" s="48"/>
      <c r="F232" s="49"/>
      <c r="G232" s="50"/>
      <c r="H232" s="47"/>
      <c r="I232" s="47"/>
      <c r="J232" s="47"/>
      <c r="K232" s="47"/>
      <c r="L232" s="47"/>
      <c r="M232" s="47"/>
      <c r="N232" s="47"/>
      <c r="O232" s="47"/>
      <c r="P232" s="47"/>
    </row>
    <row r="233" spans="1:16" x14ac:dyDescent="0.2">
      <c r="A233" s="47"/>
      <c r="B233" s="47"/>
      <c r="C233" s="47"/>
      <c r="D233" s="47"/>
      <c r="E233" s="48"/>
      <c r="F233" s="49"/>
      <c r="G233" s="50"/>
      <c r="H233" s="47"/>
      <c r="I233" s="47"/>
      <c r="J233" s="47"/>
      <c r="K233" s="47"/>
      <c r="L233" s="47"/>
      <c r="M233" s="47"/>
      <c r="N233" s="47"/>
      <c r="O233" s="47"/>
      <c r="P233" s="47"/>
    </row>
    <row r="234" spans="1:16" x14ac:dyDescent="0.2">
      <c r="A234" s="47"/>
      <c r="B234" s="47"/>
      <c r="C234" s="47"/>
      <c r="D234" s="47"/>
      <c r="E234" s="48"/>
      <c r="F234" s="49"/>
      <c r="G234" s="50"/>
      <c r="H234" s="47"/>
      <c r="I234" s="47"/>
      <c r="J234" s="47"/>
      <c r="K234" s="47"/>
      <c r="L234" s="47"/>
      <c r="M234" s="47"/>
      <c r="N234" s="47"/>
      <c r="O234" s="47"/>
      <c r="P234" s="47"/>
    </row>
    <row r="235" spans="1:16" x14ac:dyDescent="0.2">
      <c r="A235" s="47"/>
      <c r="B235" s="47"/>
      <c r="C235" s="47"/>
      <c r="D235" s="47"/>
      <c r="E235" s="48"/>
      <c r="F235" s="49"/>
      <c r="G235" s="50"/>
      <c r="H235" s="47"/>
      <c r="I235" s="47"/>
      <c r="J235" s="47"/>
      <c r="K235" s="47"/>
      <c r="L235" s="47"/>
      <c r="M235" s="47"/>
      <c r="N235" s="47"/>
      <c r="O235" s="47"/>
      <c r="P235" s="47"/>
    </row>
    <row r="236" spans="1:16" x14ac:dyDescent="0.2">
      <c r="A236" s="47"/>
      <c r="B236" s="47"/>
      <c r="C236" s="47"/>
      <c r="D236" s="47"/>
      <c r="E236" s="48"/>
      <c r="F236" s="49"/>
      <c r="G236" s="50"/>
      <c r="H236" s="47"/>
      <c r="I236" s="47"/>
      <c r="J236" s="47"/>
      <c r="K236" s="47"/>
      <c r="L236" s="47"/>
      <c r="M236" s="47"/>
      <c r="N236" s="47"/>
      <c r="O236" s="47"/>
      <c r="P236" s="47"/>
    </row>
    <row r="237" spans="1:16" x14ac:dyDescent="0.2">
      <c r="A237" s="47"/>
      <c r="B237" s="47"/>
      <c r="C237" s="47"/>
      <c r="D237" s="47"/>
      <c r="E237" s="48"/>
      <c r="F237" s="49"/>
      <c r="G237" s="50"/>
      <c r="H237" s="47"/>
      <c r="I237" s="47"/>
      <c r="J237" s="47"/>
      <c r="K237" s="47"/>
      <c r="L237" s="47"/>
      <c r="M237" s="47"/>
      <c r="N237" s="47"/>
      <c r="O237" s="47"/>
      <c r="P237" s="47"/>
    </row>
    <row r="238" spans="1:16" x14ac:dyDescent="0.2">
      <c r="A238" s="47"/>
      <c r="B238" s="47"/>
      <c r="C238" s="47"/>
      <c r="D238" s="47"/>
      <c r="E238" s="48"/>
      <c r="F238" s="49"/>
      <c r="G238" s="50"/>
      <c r="H238" s="47"/>
      <c r="I238" s="47"/>
      <c r="J238" s="47"/>
      <c r="K238" s="47"/>
      <c r="L238" s="47"/>
      <c r="M238" s="47"/>
      <c r="N238" s="47"/>
      <c r="O238" s="47"/>
      <c r="P238" s="47"/>
    </row>
    <row r="239" spans="1:16" x14ac:dyDescent="0.2">
      <c r="A239" s="47"/>
      <c r="B239" s="47"/>
      <c r="C239" s="47"/>
      <c r="D239" s="47"/>
      <c r="E239" s="48"/>
      <c r="F239" s="49"/>
      <c r="G239" s="50"/>
      <c r="H239" s="47"/>
      <c r="I239" s="47"/>
      <c r="J239" s="47"/>
      <c r="K239" s="47"/>
      <c r="L239" s="47"/>
      <c r="M239" s="47"/>
      <c r="N239" s="47"/>
      <c r="O239" s="47"/>
      <c r="P239" s="47"/>
    </row>
    <row r="240" spans="1:16" x14ac:dyDescent="0.2">
      <c r="A240" s="47"/>
      <c r="B240" s="47"/>
      <c r="C240" s="47"/>
      <c r="D240" s="47"/>
      <c r="E240" s="48"/>
      <c r="F240" s="49"/>
      <c r="G240" s="50"/>
      <c r="H240" s="47"/>
      <c r="I240" s="47"/>
      <c r="J240" s="47"/>
      <c r="K240" s="47"/>
      <c r="L240" s="47"/>
      <c r="M240" s="47"/>
      <c r="N240" s="47"/>
      <c r="O240" s="47"/>
      <c r="P240" s="47"/>
    </row>
    <row r="241" spans="1:16" x14ac:dyDescent="0.2">
      <c r="A241" s="47"/>
      <c r="B241" s="47"/>
      <c r="C241" s="47"/>
      <c r="D241" s="47"/>
      <c r="E241" s="48"/>
      <c r="F241" s="49"/>
      <c r="G241" s="50"/>
      <c r="H241" s="47"/>
      <c r="I241" s="47"/>
      <c r="J241" s="47"/>
      <c r="K241" s="47"/>
      <c r="L241" s="47"/>
      <c r="M241" s="47"/>
      <c r="N241" s="47"/>
      <c r="O241" s="47"/>
      <c r="P241" s="47"/>
    </row>
    <row r="242" spans="1:16" x14ac:dyDescent="0.2">
      <c r="A242" s="47"/>
      <c r="B242" s="47"/>
      <c r="C242" s="47"/>
      <c r="D242" s="47"/>
      <c r="E242" s="48"/>
      <c r="F242" s="49"/>
      <c r="G242" s="50"/>
      <c r="H242" s="47"/>
      <c r="I242" s="47"/>
      <c r="J242" s="47"/>
      <c r="K242" s="47"/>
      <c r="L242" s="47"/>
      <c r="M242" s="47"/>
      <c r="N242" s="47"/>
      <c r="O242" s="47"/>
      <c r="P242" s="47"/>
    </row>
    <row r="243" spans="1:16" x14ac:dyDescent="0.2">
      <c r="A243" s="47"/>
      <c r="B243" s="47"/>
      <c r="C243" s="47"/>
      <c r="D243" s="47"/>
      <c r="E243" s="48"/>
      <c r="F243" s="49"/>
      <c r="G243" s="50"/>
      <c r="H243" s="47"/>
      <c r="I243" s="47"/>
      <c r="J243" s="47"/>
      <c r="K243" s="47"/>
      <c r="L243" s="47"/>
      <c r="M243" s="47"/>
      <c r="N243" s="47"/>
      <c r="O243" s="47"/>
      <c r="P243" s="47"/>
    </row>
    <row r="244" spans="1:16" x14ac:dyDescent="0.2">
      <c r="A244" s="47"/>
      <c r="B244" s="47"/>
      <c r="C244" s="47"/>
      <c r="D244" s="47"/>
      <c r="E244" s="48"/>
      <c r="F244" s="49"/>
      <c r="G244" s="50"/>
      <c r="H244" s="47"/>
      <c r="I244" s="47"/>
      <c r="J244" s="47"/>
      <c r="K244" s="47"/>
      <c r="L244" s="47"/>
      <c r="M244" s="47"/>
      <c r="N244" s="47"/>
      <c r="O244" s="47"/>
      <c r="P244" s="47"/>
    </row>
    <row r="245" spans="1:16" x14ac:dyDescent="0.2">
      <c r="A245" s="47"/>
      <c r="B245" s="47"/>
      <c r="C245" s="47"/>
      <c r="D245" s="47"/>
      <c r="E245" s="48"/>
      <c r="F245" s="49"/>
      <c r="G245" s="50"/>
      <c r="H245" s="47"/>
      <c r="I245" s="47"/>
      <c r="J245" s="47"/>
      <c r="K245" s="47"/>
      <c r="L245" s="47"/>
      <c r="M245" s="47"/>
      <c r="N245" s="47"/>
      <c r="O245" s="47"/>
      <c r="P245" s="47"/>
    </row>
    <row r="246" spans="1:16" x14ac:dyDescent="0.2">
      <c r="A246" s="47"/>
      <c r="B246" s="47"/>
      <c r="C246" s="47"/>
      <c r="D246" s="47"/>
      <c r="E246" s="48"/>
      <c r="F246" s="49"/>
      <c r="G246" s="50"/>
      <c r="H246" s="47"/>
      <c r="I246" s="47"/>
      <c r="J246" s="47"/>
      <c r="K246" s="47"/>
      <c r="L246" s="47"/>
      <c r="M246" s="47"/>
      <c r="N246" s="47"/>
      <c r="O246" s="47"/>
      <c r="P246" s="47"/>
    </row>
    <row r="247" spans="1:16" x14ac:dyDescent="0.2">
      <c r="A247" s="47"/>
      <c r="B247" s="47"/>
      <c r="C247" s="47"/>
      <c r="D247" s="47"/>
      <c r="E247" s="48"/>
      <c r="F247" s="49"/>
      <c r="G247" s="50"/>
      <c r="H247" s="47"/>
      <c r="I247" s="47"/>
      <c r="J247" s="47"/>
      <c r="K247" s="47"/>
      <c r="L247" s="47"/>
      <c r="M247" s="47"/>
      <c r="N247" s="47"/>
      <c r="O247" s="47"/>
      <c r="P247" s="47"/>
    </row>
    <row r="248" spans="1:16" x14ac:dyDescent="0.2">
      <c r="A248" s="47"/>
      <c r="B248" s="47"/>
      <c r="C248" s="47"/>
      <c r="D248" s="47"/>
      <c r="E248" s="48"/>
      <c r="F248" s="49"/>
      <c r="G248" s="50"/>
      <c r="H248" s="47"/>
      <c r="I248" s="47"/>
      <c r="J248" s="47"/>
      <c r="K248" s="47"/>
      <c r="L248" s="47"/>
      <c r="M248" s="47"/>
      <c r="N248" s="47"/>
      <c r="O248" s="47"/>
      <c r="P248" s="47"/>
    </row>
    <row r="249" spans="1:16" x14ac:dyDescent="0.2">
      <c r="A249" s="47"/>
      <c r="B249" s="47"/>
      <c r="C249" s="47"/>
      <c r="D249" s="47"/>
      <c r="E249" s="48"/>
      <c r="F249" s="49"/>
      <c r="G249" s="50"/>
      <c r="H249" s="47"/>
      <c r="I249" s="47"/>
      <c r="J249" s="47"/>
      <c r="K249" s="47"/>
      <c r="L249" s="47"/>
      <c r="M249" s="47"/>
      <c r="N249" s="47"/>
      <c r="O249" s="47"/>
      <c r="P249" s="47"/>
    </row>
    <row r="250" spans="1:16" x14ac:dyDescent="0.2">
      <c r="A250" s="47"/>
      <c r="B250" s="47"/>
      <c r="C250" s="47"/>
      <c r="D250" s="47"/>
      <c r="E250" s="48"/>
      <c r="F250" s="49"/>
      <c r="G250" s="50"/>
      <c r="H250" s="47"/>
      <c r="I250" s="47"/>
      <c r="J250" s="47"/>
      <c r="K250" s="47"/>
      <c r="L250" s="47"/>
      <c r="M250" s="47"/>
      <c r="N250" s="47"/>
      <c r="O250" s="47"/>
      <c r="P250" s="47"/>
    </row>
    <row r="251" spans="1:16" x14ac:dyDescent="0.2">
      <c r="A251" s="47"/>
      <c r="B251" s="47"/>
      <c r="C251" s="47"/>
      <c r="D251" s="47"/>
      <c r="E251" s="48"/>
      <c r="F251" s="49"/>
      <c r="G251" s="50"/>
      <c r="H251" s="47"/>
      <c r="I251" s="47"/>
      <c r="J251" s="47"/>
      <c r="K251" s="47"/>
      <c r="L251" s="47"/>
      <c r="M251" s="47"/>
      <c r="N251" s="47"/>
      <c r="O251" s="47"/>
      <c r="P251" s="47"/>
    </row>
    <row r="252" spans="1:16" x14ac:dyDescent="0.2">
      <c r="A252" s="47"/>
      <c r="B252" s="47"/>
      <c r="C252" s="47"/>
      <c r="D252" s="47"/>
      <c r="E252" s="48"/>
      <c r="F252" s="49"/>
      <c r="G252" s="50"/>
      <c r="H252" s="47"/>
      <c r="I252" s="47"/>
      <c r="J252" s="47"/>
      <c r="K252" s="47"/>
      <c r="L252" s="47"/>
      <c r="M252" s="47"/>
      <c r="N252" s="47"/>
      <c r="O252" s="47"/>
      <c r="P252" s="47"/>
    </row>
    <row r="253" spans="1:16" x14ac:dyDescent="0.2">
      <c r="A253" s="47"/>
      <c r="B253" s="47"/>
      <c r="C253" s="47"/>
      <c r="D253" s="47"/>
      <c r="E253" s="48"/>
      <c r="F253" s="49"/>
      <c r="G253" s="50"/>
      <c r="H253" s="47"/>
      <c r="I253" s="47"/>
      <c r="J253" s="47"/>
      <c r="K253" s="47"/>
      <c r="L253" s="47"/>
      <c r="M253" s="47"/>
      <c r="N253" s="47"/>
      <c r="O253" s="47"/>
      <c r="P253" s="47"/>
    </row>
    <row r="254" spans="1:16" x14ac:dyDescent="0.2">
      <c r="A254" s="47"/>
      <c r="B254" s="47"/>
      <c r="C254" s="47"/>
      <c r="D254" s="47"/>
      <c r="E254" s="48"/>
      <c r="F254" s="49"/>
      <c r="G254" s="50"/>
      <c r="H254" s="47"/>
      <c r="I254" s="47"/>
      <c r="J254" s="47"/>
      <c r="K254" s="47"/>
      <c r="L254" s="47"/>
      <c r="M254" s="47"/>
      <c r="N254" s="47"/>
      <c r="O254" s="47"/>
      <c r="P254" s="47"/>
    </row>
    <row r="255" spans="1:16" x14ac:dyDescent="0.2">
      <c r="A255" s="47"/>
      <c r="B255" s="47"/>
      <c r="C255" s="47"/>
      <c r="D255" s="47"/>
      <c r="E255" s="48"/>
      <c r="F255" s="49"/>
      <c r="G255" s="50"/>
      <c r="H255" s="47"/>
      <c r="I255" s="47"/>
      <c r="J255" s="47"/>
      <c r="K255" s="47"/>
      <c r="L255" s="47"/>
      <c r="M255" s="47"/>
      <c r="N255" s="47"/>
      <c r="O255" s="47"/>
      <c r="P255" s="47"/>
    </row>
    <row r="256" spans="1:16" x14ac:dyDescent="0.2">
      <c r="A256" s="47"/>
      <c r="B256" s="47"/>
      <c r="C256" s="47"/>
      <c r="D256" s="47"/>
      <c r="E256" s="48"/>
      <c r="F256" s="49"/>
      <c r="G256" s="50"/>
      <c r="H256" s="47"/>
      <c r="I256" s="47"/>
      <c r="J256" s="47"/>
      <c r="K256" s="47"/>
      <c r="L256" s="47"/>
      <c r="M256" s="47"/>
      <c r="N256" s="47"/>
      <c r="O256" s="47"/>
      <c r="P256" s="47"/>
    </row>
    <row r="257" spans="1:16" x14ac:dyDescent="0.2">
      <c r="A257" s="47"/>
      <c r="B257" s="47"/>
      <c r="C257" s="47"/>
      <c r="D257" s="47"/>
      <c r="E257" s="48"/>
      <c r="F257" s="49"/>
      <c r="G257" s="50"/>
      <c r="H257" s="47"/>
      <c r="I257" s="47"/>
      <c r="J257" s="47"/>
      <c r="K257" s="47"/>
      <c r="L257" s="47"/>
      <c r="M257" s="47"/>
      <c r="N257" s="47"/>
      <c r="O257" s="47"/>
      <c r="P257" s="47"/>
    </row>
    <row r="258" spans="1:16" x14ac:dyDescent="0.2">
      <c r="A258" s="47"/>
      <c r="B258" s="47"/>
      <c r="C258" s="47"/>
      <c r="D258" s="47"/>
      <c r="E258" s="48"/>
      <c r="F258" s="49"/>
      <c r="G258" s="50"/>
      <c r="H258" s="47"/>
      <c r="I258" s="47"/>
      <c r="J258" s="47"/>
      <c r="K258" s="47"/>
      <c r="L258" s="47"/>
      <c r="M258" s="47"/>
      <c r="N258" s="47"/>
      <c r="O258" s="47"/>
      <c r="P258" s="47"/>
    </row>
    <row r="259" spans="1:16" x14ac:dyDescent="0.2">
      <c r="A259" s="47"/>
      <c r="B259" s="47"/>
      <c r="C259" s="47"/>
      <c r="D259" s="47"/>
      <c r="E259" s="48"/>
      <c r="F259" s="49"/>
      <c r="G259" s="50"/>
      <c r="H259" s="47"/>
      <c r="I259" s="47"/>
      <c r="J259" s="47"/>
      <c r="K259" s="47"/>
      <c r="L259" s="47"/>
      <c r="M259" s="47"/>
      <c r="N259" s="47"/>
      <c r="O259" s="47"/>
      <c r="P259" s="47"/>
    </row>
    <row r="260" spans="1:16" x14ac:dyDescent="0.2">
      <c r="A260" s="47"/>
      <c r="B260" s="47"/>
      <c r="C260" s="47"/>
      <c r="D260" s="47"/>
      <c r="E260" s="48"/>
      <c r="F260" s="49"/>
      <c r="G260" s="50"/>
      <c r="H260" s="47"/>
      <c r="I260" s="47"/>
      <c r="J260" s="47"/>
      <c r="K260" s="47"/>
      <c r="L260" s="47"/>
      <c r="M260" s="47"/>
      <c r="N260" s="47"/>
      <c r="O260" s="47"/>
      <c r="P260" s="47"/>
    </row>
    <row r="261" spans="1:16" x14ac:dyDescent="0.2">
      <c r="A261" s="47"/>
      <c r="B261" s="47"/>
      <c r="C261" s="47"/>
      <c r="D261" s="47"/>
      <c r="E261" s="48"/>
      <c r="F261" s="49"/>
      <c r="G261" s="50"/>
      <c r="H261" s="47"/>
      <c r="I261" s="47"/>
      <c r="J261" s="47"/>
      <c r="K261" s="47"/>
      <c r="L261" s="47"/>
      <c r="M261" s="47"/>
      <c r="N261" s="47"/>
      <c r="O261" s="47"/>
      <c r="P261" s="47"/>
    </row>
    <row r="262" spans="1:16" x14ac:dyDescent="0.2">
      <c r="A262" s="47"/>
      <c r="B262" s="47"/>
      <c r="C262" s="47"/>
      <c r="D262" s="47"/>
      <c r="E262" s="48"/>
      <c r="F262" s="49"/>
      <c r="G262" s="50"/>
      <c r="H262" s="47"/>
      <c r="I262" s="47"/>
      <c r="J262" s="47"/>
      <c r="K262" s="47"/>
      <c r="L262" s="47"/>
      <c r="M262" s="47"/>
      <c r="N262" s="47"/>
      <c r="O262" s="47"/>
      <c r="P262" s="47"/>
    </row>
    <row r="263" spans="1:16" x14ac:dyDescent="0.2">
      <c r="A263" s="47"/>
      <c r="B263" s="47"/>
      <c r="C263" s="47"/>
      <c r="D263" s="47"/>
      <c r="E263" s="48"/>
      <c r="F263" s="49"/>
      <c r="G263" s="50"/>
      <c r="H263" s="47"/>
      <c r="I263" s="47"/>
      <c r="J263" s="47"/>
      <c r="K263" s="47"/>
      <c r="L263" s="47"/>
      <c r="M263" s="47"/>
      <c r="N263" s="47"/>
      <c r="O263" s="47"/>
      <c r="P263" s="47"/>
    </row>
    <row r="264" spans="1:16" x14ac:dyDescent="0.2">
      <c r="A264" s="47"/>
      <c r="B264" s="47"/>
      <c r="C264" s="47"/>
      <c r="D264" s="47"/>
      <c r="E264" s="48"/>
      <c r="F264" s="49"/>
      <c r="G264" s="50"/>
      <c r="H264" s="47"/>
      <c r="I264" s="47"/>
      <c r="J264" s="47"/>
      <c r="K264" s="47"/>
      <c r="L264" s="47"/>
      <c r="M264" s="47"/>
      <c r="N264" s="47"/>
      <c r="O264" s="47"/>
      <c r="P264" s="47"/>
    </row>
    <row r="265" spans="1:16" x14ac:dyDescent="0.2">
      <c r="A265" s="47"/>
      <c r="B265" s="47"/>
      <c r="C265" s="47"/>
      <c r="D265" s="47"/>
      <c r="E265" s="48"/>
      <c r="F265" s="49"/>
      <c r="G265" s="50"/>
      <c r="H265" s="47"/>
      <c r="I265" s="47"/>
      <c r="J265" s="47"/>
      <c r="K265" s="47"/>
      <c r="L265" s="47"/>
      <c r="M265" s="47"/>
      <c r="N265" s="47"/>
      <c r="O265" s="47"/>
      <c r="P265" s="47"/>
    </row>
    <row r="266" spans="1:16" x14ac:dyDescent="0.2">
      <c r="A266" s="47"/>
      <c r="B266" s="47"/>
      <c r="C266" s="47"/>
      <c r="D266" s="47"/>
      <c r="E266" s="48"/>
      <c r="F266" s="49"/>
      <c r="G266" s="50"/>
      <c r="H266" s="47"/>
      <c r="I266" s="47"/>
      <c r="J266" s="47"/>
      <c r="K266" s="47"/>
      <c r="L266" s="47"/>
      <c r="M266" s="47"/>
      <c r="N266" s="47"/>
      <c r="O266" s="47"/>
      <c r="P266" s="47"/>
    </row>
    <row r="267" spans="1:16" x14ac:dyDescent="0.2">
      <c r="A267" s="47"/>
      <c r="B267" s="47"/>
      <c r="C267" s="47"/>
      <c r="D267" s="47"/>
      <c r="E267" s="48"/>
      <c r="F267" s="49"/>
      <c r="G267" s="50"/>
      <c r="H267" s="47"/>
      <c r="I267" s="47"/>
      <c r="J267" s="47"/>
      <c r="K267" s="47"/>
      <c r="L267" s="47"/>
      <c r="M267" s="47"/>
      <c r="N267" s="47"/>
      <c r="O267" s="47"/>
      <c r="P267" s="47"/>
    </row>
    <row r="268" spans="1:16" x14ac:dyDescent="0.2">
      <c r="A268" s="47"/>
      <c r="B268" s="47"/>
      <c r="C268" s="47"/>
      <c r="D268" s="47"/>
      <c r="E268" s="48"/>
      <c r="F268" s="49"/>
      <c r="G268" s="50"/>
      <c r="H268" s="47"/>
      <c r="I268" s="47"/>
      <c r="J268" s="47"/>
      <c r="K268" s="47"/>
      <c r="L268" s="47"/>
      <c r="M268" s="47"/>
      <c r="N268" s="47"/>
      <c r="O268" s="47"/>
      <c r="P268" s="47"/>
    </row>
    <row r="269" spans="1:16" x14ac:dyDescent="0.2">
      <c r="A269" s="47"/>
      <c r="B269" s="47"/>
      <c r="C269" s="47"/>
      <c r="D269" s="47"/>
      <c r="E269" s="48"/>
      <c r="F269" s="49"/>
      <c r="G269" s="50"/>
      <c r="H269" s="47"/>
      <c r="I269" s="47"/>
      <c r="J269" s="47"/>
      <c r="K269" s="47"/>
      <c r="L269" s="47"/>
      <c r="M269" s="47"/>
      <c r="N269" s="47"/>
      <c r="O269" s="47"/>
      <c r="P269" s="47"/>
    </row>
    <row r="270" spans="1:16" x14ac:dyDescent="0.2">
      <c r="A270" s="47"/>
      <c r="B270" s="47"/>
      <c r="C270" s="47"/>
      <c r="D270" s="47"/>
      <c r="E270" s="48"/>
      <c r="F270" s="49"/>
      <c r="G270" s="50"/>
      <c r="H270" s="47"/>
      <c r="I270" s="47"/>
      <c r="J270" s="47"/>
      <c r="K270" s="47"/>
      <c r="L270" s="47"/>
      <c r="M270" s="47"/>
      <c r="N270" s="47"/>
      <c r="O270" s="47"/>
      <c r="P270" s="47"/>
    </row>
    <row r="271" spans="1:16" x14ac:dyDescent="0.2">
      <c r="A271" s="47"/>
      <c r="B271" s="47"/>
      <c r="C271" s="47"/>
      <c r="D271" s="47"/>
      <c r="E271" s="48"/>
      <c r="F271" s="49"/>
      <c r="G271" s="50"/>
      <c r="H271" s="47"/>
      <c r="I271" s="47"/>
      <c r="J271" s="47"/>
      <c r="K271" s="47"/>
      <c r="L271" s="47"/>
      <c r="M271" s="47"/>
      <c r="N271" s="47"/>
      <c r="O271" s="47"/>
      <c r="P271" s="47"/>
    </row>
    <row r="272" spans="1:16" x14ac:dyDescent="0.2">
      <c r="A272" s="47"/>
      <c r="B272" s="47"/>
      <c r="C272" s="47"/>
      <c r="D272" s="47"/>
      <c r="E272" s="48"/>
      <c r="F272" s="49"/>
      <c r="G272" s="50"/>
      <c r="H272" s="47"/>
      <c r="I272" s="47"/>
      <c r="J272" s="47"/>
      <c r="K272" s="47"/>
      <c r="L272" s="47"/>
      <c r="M272" s="47"/>
      <c r="N272" s="47"/>
      <c r="O272" s="47"/>
      <c r="P272" s="47"/>
    </row>
    <row r="273" spans="1:16" x14ac:dyDescent="0.2">
      <c r="A273" s="47"/>
      <c r="B273" s="47"/>
      <c r="C273" s="47"/>
      <c r="D273" s="47"/>
      <c r="E273" s="48"/>
      <c r="F273" s="49"/>
      <c r="G273" s="50"/>
      <c r="H273" s="47"/>
      <c r="I273" s="47"/>
      <c r="J273" s="47"/>
      <c r="K273" s="47"/>
      <c r="L273" s="47"/>
      <c r="M273" s="47"/>
      <c r="N273" s="47"/>
      <c r="O273" s="47"/>
      <c r="P273" s="47"/>
    </row>
    <row r="274" spans="1:16" x14ac:dyDescent="0.2">
      <c r="A274" s="47"/>
      <c r="B274" s="47"/>
      <c r="C274" s="47"/>
      <c r="D274" s="47"/>
      <c r="E274" s="48"/>
      <c r="F274" s="49"/>
      <c r="G274" s="50"/>
      <c r="H274" s="47"/>
      <c r="I274" s="47"/>
      <c r="J274" s="47"/>
      <c r="K274" s="47"/>
      <c r="L274" s="47"/>
      <c r="M274" s="47"/>
      <c r="N274" s="47"/>
      <c r="O274" s="47"/>
      <c r="P274" s="47"/>
    </row>
    <row r="275" spans="1:16" x14ac:dyDescent="0.2">
      <c r="A275" s="47"/>
      <c r="B275" s="47"/>
      <c r="C275" s="47"/>
      <c r="D275" s="47"/>
      <c r="E275" s="48"/>
      <c r="F275" s="49"/>
      <c r="G275" s="50"/>
      <c r="H275" s="47"/>
      <c r="I275" s="47"/>
      <c r="J275" s="47"/>
      <c r="K275" s="47"/>
      <c r="L275" s="47"/>
      <c r="M275" s="47"/>
      <c r="N275" s="47"/>
      <c r="O275" s="47"/>
      <c r="P275" s="47"/>
    </row>
    <row r="276" spans="1:16" x14ac:dyDescent="0.2">
      <c r="A276" s="47"/>
      <c r="B276" s="47"/>
      <c r="C276" s="47"/>
      <c r="D276" s="47"/>
      <c r="E276" s="48"/>
      <c r="F276" s="49"/>
      <c r="G276" s="50"/>
      <c r="H276" s="47"/>
      <c r="I276" s="47"/>
      <c r="J276" s="47"/>
      <c r="K276" s="47"/>
      <c r="L276" s="47"/>
      <c r="M276" s="47"/>
      <c r="N276" s="47"/>
      <c r="O276" s="47"/>
      <c r="P276" s="47"/>
    </row>
    <row r="277" spans="1:16" x14ac:dyDescent="0.2">
      <c r="A277" s="47"/>
      <c r="B277" s="47"/>
      <c r="C277" s="47"/>
      <c r="D277" s="47"/>
      <c r="E277" s="48"/>
      <c r="F277" s="49"/>
      <c r="G277" s="50"/>
      <c r="H277" s="47"/>
      <c r="I277" s="47"/>
      <c r="J277" s="47"/>
      <c r="K277" s="47"/>
      <c r="L277" s="47"/>
      <c r="M277" s="47"/>
      <c r="N277" s="47"/>
      <c r="O277" s="47"/>
      <c r="P277" s="47"/>
    </row>
    <row r="278" spans="1:16" x14ac:dyDescent="0.2">
      <c r="A278" s="47"/>
      <c r="B278" s="47"/>
      <c r="C278" s="47"/>
      <c r="D278" s="47"/>
      <c r="E278" s="48"/>
      <c r="F278" s="49"/>
      <c r="G278" s="50"/>
      <c r="H278" s="47"/>
      <c r="I278" s="47"/>
      <c r="J278" s="47"/>
      <c r="K278" s="47"/>
      <c r="L278" s="47"/>
      <c r="M278" s="47"/>
      <c r="N278" s="47"/>
      <c r="O278" s="47"/>
      <c r="P278" s="47"/>
    </row>
    <row r="279" spans="1:16" x14ac:dyDescent="0.2">
      <c r="A279" s="47"/>
      <c r="B279" s="47"/>
      <c r="C279" s="47"/>
      <c r="D279" s="47"/>
      <c r="E279" s="48"/>
      <c r="F279" s="49"/>
      <c r="G279" s="50"/>
      <c r="H279" s="47"/>
      <c r="I279" s="47"/>
      <c r="J279" s="47"/>
      <c r="K279" s="47"/>
      <c r="L279" s="47"/>
      <c r="M279" s="47"/>
      <c r="N279" s="47"/>
      <c r="O279" s="47"/>
      <c r="P279" s="47"/>
    </row>
    <row r="280" spans="1:16" x14ac:dyDescent="0.2">
      <c r="A280" s="47"/>
      <c r="B280" s="47"/>
      <c r="C280" s="47"/>
      <c r="D280" s="47"/>
      <c r="E280" s="48"/>
      <c r="F280" s="49"/>
      <c r="G280" s="50"/>
      <c r="H280" s="47"/>
      <c r="I280" s="47"/>
      <c r="J280" s="47"/>
      <c r="K280" s="47"/>
      <c r="L280" s="47"/>
      <c r="M280" s="47"/>
      <c r="N280" s="47"/>
      <c r="O280" s="47"/>
      <c r="P280" s="47"/>
    </row>
    <row r="281" spans="1:16" x14ac:dyDescent="0.2">
      <c r="A281" s="47"/>
      <c r="B281" s="47"/>
      <c r="C281" s="47"/>
      <c r="D281" s="47"/>
      <c r="E281" s="48"/>
      <c r="F281" s="49"/>
      <c r="G281" s="50"/>
      <c r="H281" s="47"/>
      <c r="I281" s="47"/>
      <c r="J281" s="47"/>
      <c r="K281" s="47"/>
      <c r="L281" s="47"/>
      <c r="M281" s="47"/>
      <c r="N281" s="47"/>
      <c r="O281" s="47"/>
      <c r="P281" s="47"/>
    </row>
    <row r="282" spans="1:16" x14ac:dyDescent="0.2">
      <c r="A282" s="47"/>
      <c r="B282" s="47"/>
      <c r="C282" s="47"/>
      <c r="D282" s="47"/>
      <c r="E282" s="48"/>
      <c r="F282" s="49"/>
      <c r="G282" s="50"/>
      <c r="H282" s="47"/>
      <c r="I282" s="47"/>
      <c r="J282" s="47"/>
      <c r="K282" s="47"/>
      <c r="L282" s="47"/>
      <c r="M282" s="47"/>
      <c r="N282" s="47"/>
      <c r="O282" s="47"/>
      <c r="P282" s="47"/>
    </row>
    <row r="283" spans="1:16" x14ac:dyDescent="0.2">
      <c r="A283" s="47"/>
      <c r="B283" s="47"/>
      <c r="C283" s="47"/>
      <c r="D283" s="47"/>
      <c r="E283" s="48"/>
      <c r="F283" s="49"/>
      <c r="G283" s="50"/>
      <c r="H283" s="47"/>
      <c r="I283" s="47"/>
      <c r="J283" s="47"/>
      <c r="K283" s="47"/>
      <c r="L283" s="47"/>
      <c r="M283" s="47"/>
      <c r="N283" s="47"/>
      <c r="O283" s="47"/>
      <c r="P283" s="47"/>
    </row>
    <row r="284" spans="1:16" x14ac:dyDescent="0.2">
      <c r="A284" s="47"/>
      <c r="B284" s="47"/>
      <c r="C284" s="47"/>
      <c r="D284" s="47"/>
      <c r="E284" s="48"/>
      <c r="F284" s="49"/>
      <c r="G284" s="50"/>
      <c r="H284" s="47"/>
      <c r="I284" s="47"/>
      <c r="J284" s="47"/>
      <c r="K284" s="47"/>
      <c r="L284" s="47"/>
      <c r="M284" s="47"/>
      <c r="N284" s="47"/>
      <c r="O284" s="47"/>
      <c r="P284" s="47"/>
    </row>
    <row r="285" spans="1:16" x14ac:dyDescent="0.2">
      <c r="A285" s="47"/>
      <c r="B285" s="47"/>
      <c r="C285" s="47"/>
      <c r="D285" s="47"/>
      <c r="E285" s="48"/>
      <c r="F285" s="49"/>
      <c r="G285" s="50"/>
      <c r="H285" s="47"/>
      <c r="I285" s="47"/>
      <c r="J285" s="47"/>
      <c r="K285" s="47"/>
      <c r="L285" s="47"/>
      <c r="M285" s="47"/>
      <c r="N285" s="47"/>
      <c r="O285" s="47"/>
      <c r="P285" s="47"/>
    </row>
    <row r="286" spans="1:16" x14ac:dyDescent="0.2">
      <c r="A286" s="47"/>
      <c r="B286" s="47"/>
      <c r="C286" s="47"/>
      <c r="D286" s="47"/>
      <c r="E286" s="48"/>
      <c r="F286" s="49"/>
      <c r="G286" s="50"/>
      <c r="H286" s="47"/>
      <c r="I286" s="47"/>
      <c r="J286" s="47"/>
      <c r="K286" s="47"/>
      <c r="L286" s="47"/>
      <c r="M286" s="47"/>
      <c r="N286" s="47"/>
      <c r="O286" s="47"/>
      <c r="P286" s="47"/>
    </row>
    <row r="287" spans="1:16" x14ac:dyDescent="0.2">
      <c r="A287" s="47"/>
      <c r="B287" s="47"/>
      <c r="C287" s="47"/>
      <c r="D287" s="47"/>
      <c r="E287" s="48"/>
      <c r="F287" s="49"/>
      <c r="G287" s="50"/>
      <c r="H287" s="47"/>
      <c r="I287" s="47"/>
      <c r="J287" s="47"/>
      <c r="K287" s="47"/>
      <c r="L287" s="47"/>
      <c r="M287" s="47"/>
      <c r="N287" s="47"/>
      <c r="O287" s="47"/>
      <c r="P287" s="47"/>
    </row>
    <row r="288" spans="1:16" x14ac:dyDescent="0.2">
      <c r="A288" s="47"/>
      <c r="B288" s="47"/>
      <c r="C288" s="47"/>
      <c r="D288" s="47"/>
      <c r="E288" s="48"/>
      <c r="F288" s="49"/>
      <c r="G288" s="50"/>
      <c r="H288" s="47"/>
      <c r="I288" s="47"/>
      <c r="J288" s="47"/>
      <c r="K288" s="47"/>
      <c r="L288" s="47"/>
      <c r="M288" s="47"/>
      <c r="N288" s="47"/>
      <c r="O288" s="47"/>
      <c r="P288" s="47"/>
    </row>
    <row r="289" spans="1:16" x14ac:dyDescent="0.2">
      <c r="A289" s="47"/>
      <c r="B289" s="47"/>
      <c r="C289" s="47"/>
      <c r="D289" s="47"/>
      <c r="E289" s="48"/>
      <c r="F289" s="49"/>
      <c r="G289" s="50"/>
      <c r="H289" s="47"/>
      <c r="I289" s="47"/>
      <c r="J289" s="47"/>
      <c r="K289" s="47"/>
      <c r="L289" s="47"/>
      <c r="M289" s="47"/>
      <c r="N289" s="47"/>
      <c r="O289" s="47"/>
      <c r="P289" s="47"/>
    </row>
    <row r="290" spans="1:16" x14ac:dyDescent="0.2">
      <c r="A290" s="47"/>
      <c r="B290" s="47"/>
      <c r="C290" s="47"/>
      <c r="D290" s="47"/>
      <c r="E290" s="48"/>
      <c r="F290" s="49"/>
      <c r="G290" s="50"/>
      <c r="H290" s="47"/>
      <c r="I290" s="47"/>
      <c r="J290" s="47"/>
      <c r="K290" s="47"/>
      <c r="L290" s="47"/>
      <c r="M290" s="47"/>
      <c r="N290" s="47"/>
      <c r="O290" s="47"/>
      <c r="P290" s="47"/>
    </row>
    <row r="291" spans="1:16" x14ac:dyDescent="0.2">
      <c r="A291" s="47"/>
      <c r="B291" s="47"/>
      <c r="C291" s="47"/>
      <c r="D291" s="47"/>
      <c r="E291" s="48"/>
      <c r="F291" s="49"/>
      <c r="G291" s="50"/>
      <c r="H291" s="47"/>
      <c r="I291" s="47"/>
      <c r="J291" s="47"/>
      <c r="K291" s="47"/>
      <c r="L291" s="47"/>
      <c r="M291" s="47"/>
      <c r="N291" s="47"/>
      <c r="O291" s="47"/>
      <c r="P291" s="47"/>
    </row>
    <row r="292" spans="1:16" x14ac:dyDescent="0.2">
      <c r="A292" s="47"/>
      <c r="B292" s="47"/>
      <c r="C292" s="47"/>
      <c r="D292" s="47"/>
      <c r="E292" s="48"/>
      <c r="F292" s="49"/>
      <c r="G292" s="50"/>
      <c r="H292" s="47"/>
      <c r="I292" s="47"/>
      <c r="J292" s="47"/>
      <c r="K292" s="47"/>
      <c r="L292" s="47"/>
      <c r="M292" s="47"/>
      <c r="N292" s="47"/>
      <c r="O292" s="47"/>
      <c r="P292" s="47"/>
    </row>
    <row r="293" spans="1:16" x14ac:dyDescent="0.2">
      <c r="A293" s="47"/>
      <c r="B293" s="47"/>
      <c r="C293" s="47"/>
      <c r="D293" s="47"/>
      <c r="E293" s="48"/>
      <c r="F293" s="49"/>
      <c r="G293" s="50"/>
      <c r="H293" s="47"/>
      <c r="I293" s="47"/>
      <c r="J293" s="47"/>
      <c r="K293" s="47"/>
      <c r="L293" s="47"/>
      <c r="M293" s="47"/>
      <c r="N293" s="47"/>
      <c r="O293" s="47"/>
      <c r="P293" s="47"/>
    </row>
    <row r="294" spans="1:16" x14ac:dyDescent="0.2">
      <c r="A294" s="47"/>
      <c r="B294" s="47"/>
      <c r="C294" s="47"/>
      <c r="D294" s="47"/>
      <c r="E294" s="48"/>
      <c r="F294" s="49"/>
      <c r="G294" s="50"/>
      <c r="H294" s="47"/>
      <c r="I294" s="47"/>
      <c r="J294" s="47"/>
      <c r="K294" s="47"/>
      <c r="L294" s="47"/>
      <c r="M294" s="47"/>
      <c r="N294" s="47"/>
      <c r="O294" s="47"/>
      <c r="P294" s="47"/>
    </row>
    <row r="295" spans="1:16" x14ac:dyDescent="0.2">
      <c r="A295" s="47"/>
      <c r="B295" s="47"/>
      <c r="C295" s="47"/>
      <c r="D295" s="47"/>
      <c r="E295" s="48"/>
      <c r="F295" s="49"/>
      <c r="G295" s="50"/>
      <c r="H295" s="47"/>
      <c r="I295" s="47"/>
      <c r="J295" s="47"/>
      <c r="K295" s="47"/>
      <c r="L295" s="47"/>
      <c r="M295" s="47"/>
      <c r="N295" s="47"/>
      <c r="O295" s="47"/>
      <c r="P295" s="47"/>
    </row>
    <row r="296" spans="1:16" x14ac:dyDescent="0.2">
      <c r="A296" s="47"/>
      <c r="B296" s="47"/>
      <c r="C296" s="47"/>
      <c r="D296" s="47"/>
      <c r="E296" s="48"/>
      <c r="F296" s="49"/>
      <c r="G296" s="50"/>
      <c r="H296" s="47"/>
      <c r="I296" s="47"/>
      <c r="J296" s="47"/>
      <c r="K296" s="47"/>
      <c r="L296" s="47"/>
      <c r="M296" s="47"/>
      <c r="N296" s="47"/>
      <c r="O296" s="47"/>
      <c r="P296" s="47"/>
    </row>
    <row r="297" spans="1:16" x14ac:dyDescent="0.2">
      <c r="A297" s="47"/>
      <c r="B297" s="47"/>
      <c r="C297" s="47"/>
      <c r="D297" s="47"/>
      <c r="E297" s="48"/>
      <c r="F297" s="49"/>
      <c r="G297" s="50"/>
      <c r="H297" s="47"/>
      <c r="I297" s="47"/>
      <c r="J297" s="47"/>
      <c r="K297" s="47"/>
      <c r="L297" s="47"/>
      <c r="M297" s="47"/>
      <c r="N297" s="47"/>
      <c r="O297" s="47"/>
      <c r="P297" s="47"/>
    </row>
    <row r="298" spans="1:16" x14ac:dyDescent="0.2">
      <c r="A298" s="47"/>
      <c r="B298" s="47"/>
      <c r="C298" s="47"/>
      <c r="D298" s="47"/>
      <c r="E298" s="48"/>
      <c r="F298" s="49"/>
      <c r="G298" s="50"/>
      <c r="H298" s="47"/>
      <c r="I298" s="47"/>
      <c r="J298" s="47"/>
      <c r="K298" s="47"/>
      <c r="L298" s="47"/>
      <c r="M298" s="47"/>
      <c r="N298" s="47"/>
      <c r="O298" s="47"/>
      <c r="P298" s="47"/>
    </row>
    <row r="299" spans="1:16" x14ac:dyDescent="0.2">
      <c r="A299" s="47"/>
      <c r="B299" s="47"/>
      <c r="C299" s="47"/>
      <c r="D299" s="47"/>
      <c r="E299" s="48"/>
      <c r="F299" s="49"/>
      <c r="G299" s="50"/>
      <c r="H299" s="47"/>
      <c r="I299" s="47"/>
      <c r="J299" s="47"/>
      <c r="K299" s="47"/>
      <c r="L299" s="47"/>
      <c r="M299" s="47"/>
      <c r="N299" s="47"/>
      <c r="O299" s="47"/>
      <c r="P299" s="47"/>
    </row>
    <row r="300" spans="1:16" x14ac:dyDescent="0.2">
      <c r="A300" s="47"/>
      <c r="B300" s="47"/>
      <c r="C300" s="47"/>
      <c r="D300" s="47"/>
      <c r="E300" s="48"/>
      <c r="F300" s="49"/>
      <c r="G300" s="50"/>
      <c r="H300" s="47"/>
      <c r="I300" s="47"/>
      <c r="J300" s="47"/>
      <c r="K300" s="47"/>
      <c r="L300" s="47"/>
      <c r="M300" s="47"/>
      <c r="N300" s="47"/>
      <c r="O300" s="47"/>
      <c r="P300" s="47"/>
    </row>
    <row r="301" spans="1:16" x14ac:dyDescent="0.2">
      <c r="A301" s="47"/>
      <c r="B301" s="47"/>
      <c r="C301" s="47"/>
      <c r="D301" s="47"/>
      <c r="E301" s="48"/>
      <c r="F301" s="49"/>
      <c r="G301" s="50"/>
      <c r="H301" s="47"/>
      <c r="I301" s="47"/>
      <c r="J301" s="47"/>
      <c r="K301" s="47"/>
      <c r="L301" s="47"/>
      <c r="M301" s="47"/>
      <c r="N301" s="47"/>
      <c r="O301" s="47"/>
      <c r="P301" s="47"/>
    </row>
    <row r="302" spans="1:16" x14ac:dyDescent="0.2">
      <c r="A302" s="47"/>
      <c r="B302" s="47"/>
      <c r="C302" s="47"/>
      <c r="D302" s="47"/>
      <c r="E302" s="48"/>
      <c r="F302" s="49"/>
      <c r="G302" s="50"/>
      <c r="H302" s="47"/>
      <c r="I302" s="47"/>
      <c r="J302" s="47"/>
      <c r="K302" s="47"/>
      <c r="L302" s="47"/>
      <c r="M302" s="47"/>
      <c r="N302" s="47"/>
      <c r="O302" s="47"/>
      <c r="P302" s="47"/>
    </row>
    <row r="303" spans="1:16" x14ac:dyDescent="0.2">
      <c r="A303" s="47"/>
      <c r="B303" s="47"/>
      <c r="C303" s="47"/>
      <c r="D303" s="47"/>
      <c r="E303" s="48"/>
      <c r="F303" s="49"/>
      <c r="G303" s="50"/>
      <c r="H303" s="47"/>
      <c r="I303" s="47"/>
      <c r="J303" s="47"/>
      <c r="K303" s="47"/>
      <c r="L303" s="47"/>
      <c r="M303" s="47"/>
      <c r="N303" s="47"/>
      <c r="O303" s="47"/>
      <c r="P303" s="47"/>
    </row>
    <row r="304" spans="1:16" x14ac:dyDescent="0.2">
      <c r="A304" s="47"/>
      <c r="B304" s="47"/>
      <c r="C304" s="47"/>
      <c r="D304" s="47"/>
      <c r="E304" s="48"/>
      <c r="F304" s="49"/>
      <c r="G304" s="50"/>
      <c r="H304" s="47"/>
      <c r="I304" s="47"/>
      <c r="J304" s="47"/>
      <c r="K304" s="47"/>
      <c r="L304" s="47"/>
      <c r="M304" s="47"/>
      <c r="N304" s="47"/>
      <c r="O304" s="47"/>
      <c r="P304" s="47"/>
    </row>
    <row r="305" spans="1:16" x14ac:dyDescent="0.2">
      <c r="A305" s="47"/>
      <c r="B305" s="47"/>
      <c r="C305" s="47"/>
      <c r="D305" s="47"/>
      <c r="E305" s="48"/>
      <c r="F305" s="49"/>
      <c r="G305" s="50"/>
      <c r="H305" s="47"/>
      <c r="I305" s="47"/>
      <c r="J305" s="47"/>
      <c r="K305" s="47"/>
      <c r="L305" s="47"/>
      <c r="M305" s="47"/>
      <c r="N305" s="47"/>
      <c r="O305" s="47"/>
      <c r="P305" s="47"/>
    </row>
    <row r="306" spans="1:16" x14ac:dyDescent="0.2">
      <c r="A306" s="47"/>
      <c r="B306" s="47"/>
      <c r="C306" s="47"/>
      <c r="D306" s="47"/>
      <c r="E306" s="48"/>
      <c r="F306" s="49"/>
      <c r="G306" s="50"/>
      <c r="H306" s="47"/>
      <c r="I306" s="47"/>
      <c r="J306" s="47"/>
      <c r="K306" s="47"/>
      <c r="L306" s="47"/>
      <c r="M306" s="47"/>
      <c r="N306" s="47"/>
      <c r="O306" s="47"/>
      <c r="P306" s="47"/>
    </row>
    <row r="307" spans="1:16" x14ac:dyDescent="0.2">
      <c r="A307" s="47"/>
      <c r="B307" s="47"/>
      <c r="C307" s="47"/>
      <c r="D307" s="47"/>
      <c r="E307" s="48"/>
      <c r="F307" s="49"/>
      <c r="G307" s="50"/>
      <c r="H307" s="47"/>
      <c r="I307" s="47"/>
      <c r="J307" s="47"/>
      <c r="K307" s="47"/>
      <c r="L307" s="47"/>
      <c r="M307" s="47"/>
      <c r="N307" s="47"/>
      <c r="O307" s="47"/>
      <c r="P307" s="47"/>
    </row>
    <row r="308" spans="1:16" x14ac:dyDescent="0.2">
      <c r="A308" s="47"/>
      <c r="B308" s="47"/>
      <c r="C308" s="47"/>
      <c r="D308" s="47"/>
      <c r="E308" s="48"/>
      <c r="F308" s="49"/>
      <c r="G308" s="50"/>
      <c r="H308" s="47"/>
      <c r="I308" s="47"/>
      <c r="J308" s="47"/>
      <c r="K308" s="47"/>
      <c r="L308" s="47"/>
      <c r="M308" s="47"/>
      <c r="N308" s="47"/>
      <c r="O308" s="47"/>
      <c r="P308" s="47"/>
    </row>
    <row r="309" spans="1:16" x14ac:dyDescent="0.2">
      <c r="A309" s="47"/>
      <c r="B309" s="47"/>
      <c r="C309" s="47"/>
      <c r="D309" s="47"/>
      <c r="E309" s="48"/>
      <c r="F309" s="49"/>
      <c r="G309" s="50"/>
      <c r="H309" s="47"/>
      <c r="I309" s="47"/>
      <c r="J309" s="47"/>
      <c r="K309" s="47"/>
      <c r="L309" s="47"/>
      <c r="M309" s="47"/>
      <c r="N309" s="47"/>
      <c r="O309" s="47"/>
      <c r="P309" s="47"/>
    </row>
    <row r="310" spans="1:16" x14ac:dyDescent="0.2">
      <c r="A310" s="47"/>
      <c r="B310" s="47"/>
      <c r="C310" s="47"/>
      <c r="D310" s="47"/>
      <c r="E310" s="48"/>
      <c r="F310" s="49"/>
      <c r="G310" s="50"/>
      <c r="H310" s="47"/>
      <c r="I310" s="47"/>
      <c r="J310" s="47"/>
      <c r="K310" s="47"/>
      <c r="L310" s="47"/>
      <c r="M310" s="47"/>
      <c r="N310" s="47"/>
      <c r="O310" s="47"/>
      <c r="P310" s="47"/>
    </row>
    <row r="311" spans="1:16" x14ac:dyDescent="0.2">
      <c r="A311" s="47"/>
      <c r="B311" s="47"/>
      <c r="C311" s="47"/>
      <c r="D311" s="47"/>
      <c r="E311" s="48"/>
      <c r="F311" s="49"/>
      <c r="G311" s="50"/>
      <c r="H311" s="47"/>
      <c r="I311" s="47"/>
      <c r="J311" s="47"/>
      <c r="K311" s="47"/>
      <c r="L311" s="47"/>
      <c r="M311" s="47"/>
      <c r="N311" s="47"/>
      <c r="O311" s="47"/>
      <c r="P311" s="47"/>
    </row>
    <row r="312" spans="1:16" x14ac:dyDescent="0.2">
      <c r="A312" s="47"/>
      <c r="B312" s="47"/>
      <c r="C312" s="47"/>
      <c r="D312" s="47"/>
      <c r="E312" s="48"/>
      <c r="F312" s="49"/>
      <c r="G312" s="50"/>
      <c r="H312" s="47"/>
      <c r="I312" s="47"/>
      <c r="J312" s="47"/>
      <c r="K312" s="47"/>
      <c r="L312" s="47"/>
      <c r="M312" s="47"/>
      <c r="N312" s="47"/>
      <c r="O312" s="47"/>
      <c r="P312" s="47"/>
    </row>
    <row r="313" spans="1:16" x14ac:dyDescent="0.2">
      <c r="A313" s="47"/>
      <c r="B313" s="47"/>
      <c r="C313" s="47"/>
      <c r="D313" s="47"/>
      <c r="E313" s="48"/>
      <c r="F313" s="49"/>
      <c r="G313" s="50"/>
      <c r="H313" s="47"/>
      <c r="I313" s="47"/>
      <c r="J313" s="47"/>
      <c r="K313" s="47"/>
      <c r="L313" s="47"/>
      <c r="M313" s="47"/>
      <c r="N313" s="47"/>
      <c r="O313" s="47"/>
      <c r="P313" s="47"/>
    </row>
    <row r="314" spans="1:16" x14ac:dyDescent="0.2">
      <c r="A314" s="47"/>
      <c r="B314" s="47"/>
      <c r="C314" s="47"/>
      <c r="D314" s="47"/>
      <c r="E314" s="48"/>
      <c r="F314" s="49"/>
      <c r="G314" s="50"/>
      <c r="H314" s="47"/>
      <c r="I314" s="47"/>
      <c r="J314" s="47"/>
      <c r="K314" s="47"/>
      <c r="L314" s="47"/>
      <c r="M314" s="47"/>
      <c r="N314" s="47"/>
      <c r="O314" s="47"/>
      <c r="P314" s="47"/>
    </row>
    <row r="315" spans="1:16" x14ac:dyDescent="0.2">
      <c r="A315" s="47"/>
      <c r="B315" s="47"/>
      <c r="C315" s="47"/>
      <c r="D315" s="47"/>
      <c r="E315" s="48"/>
      <c r="F315" s="49"/>
      <c r="G315" s="50"/>
      <c r="H315" s="47"/>
      <c r="I315" s="47"/>
      <c r="J315" s="47"/>
      <c r="K315" s="47"/>
      <c r="L315" s="47"/>
      <c r="M315" s="47"/>
      <c r="N315" s="47"/>
      <c r="O315" s="47"/>
      <c r="P315" s="47"/>
    </row>
    <row r="316" spans="1:16" x14ac:dyDescent="0.2">
      <c r="A316" s="47"/>
      <c r="B316" s="47"/>
      <c r="C316" s="47"/>
      <c r="D316" s="47"/>
      <c r="E316" s="48"/>
      <c r="F316" s="49"/>
      <c r="G316" s="50"/>
      <c r="H316" s="47"/>
      <c r="I316" s="47"/>
      <c r="J316" s="47"/>
      <c r="K316" s="47"/>
      <c r="L316" s="47"/>
      <c r="M316" s="47"/>
      <c r="N316" s="47"/>
      <c r="O316" s="47"/>
      <c r="P316" s="47"/>
    </row>
    <row r="317" spans="1:16" x14ac:dyDescent="0.2">
      <c r="A317" s="47"/>
      <c r="B317" s="47"/>
      <c r="C317" s="47"/>
      <c r="D317" s="47"/>
      <c r="E317" s="48"/>
      <c r="F317" s="49"/>
      <c r="G317" s="50"/>
      <c r="H317" s="47"/>
      <c r="I317" s="47"/>
      <c r="J317" s="47"/>
      <c r="K317" s="47"/>
      <c r="L317" s="47"/>
      <c r="M317" s="47"/>
      <c r="N317" s="47"/>
      <c r="O317" s="47"/>
      <c r="P317" s="47"/>
    </row>
    <row r="318" spans="1:16" x14ac:dyDescent="0.2">
      <c r="A318" s="47"/>
      <c r="B318" s="47"/>
      <c r="C318" s="47"/>
      <c r="D318" s="47"/>
      <c r="E318" s="48"/>
      <c r="F318" s="49"/>
      <c r="G318" s="50"/>
      <c r="H318" s="47"/>
      <c r="I318" s="47"/>
      <c r="J318" s="47"/>
      <c r="K318" s="47"/>
      <c r="L318" s="47"/>
      <c r="M318" s="47"/>
      <c r="N318" s="47"/>
      <c r="O318" s="47"/>
      <c r="P318" s="47"/>
    </row>
    <row r="319" spans="1:16" x14ac:dyDescent="0.2">
      <c r="A319" s="47"/>
      <c r="B319" s="47"/>
      <c r="C319" s="47"/>
      <c r="D319" s="47"/>
      <c r="E319" s="48"/>
      <c r="F319" s="49"/>
      <c r="G319" s="50"/>
      <c r="H319" s="47"/>
      <c r="I319" s="47"/>
      <c r="J319" s="47"/>
      <c r="K319" s="47"/>
      <c r="L319" s="47"/>
      <c r="M319" s="47"/>
      <c r="N319" s="47"/>
      <c r="O319" s="47"/>
      <c r="P319" s="47"/>
    </row>
    <row r="320" spans="1:16" x14ac:dyDescent="0.2">
      <c r="A320" s="47"/>
      <c r="B320" s="47"/>
      <c r="C320" s="47"/>
      <c r="D320" s="47"/>
      <c r="E320" s="48"/>
      <c r="F320" s="49"/>
      <c r="G320" s="50"/>
      <c r="H320" s="47"/>
      <c r="I320" s="47"/>
      <c r="J320" s="47"/>
      <c r="K320" s="47"/>
      <c r="L320" s="47"/>
      <c r="M320" s="47"/>
      <c r="N320" s="47"/>
      <c r="O320" s="47"/>
      <c r="P320" s="47"/>
    </row>
    <row r="321" spans="1:16" x14ac:dyDescent="0.2">
      <c r="A321" s="47"/>
      <c r="B321" s="47"/>
      <c r="C321" s="47"/>
      <c r="D321" s="47"/>
      <c r="E321" s="48"/>
      <c r="F321" s="49"/>
      <c r="G321" s="50"/>
      <c r="H321" s="47"/>
      <c r="I321" s="47"/>
      <c r="J321" s="47"/>
      <c r="K321" s="47"/>
      <c r="L321" s="47"/>
      <c r="M321" s="47"/>
      <c r="N321" s="47"/>
      <c r="O321" s="47"/>
      <c r="P321" s="47"/>
    </row>
    <row r="322" spans="1:16" x14ac:dyDescent="0.2">
      <c r="A322" s="47"/>
      <c r="B322" s="47"/>
      <c r="C322" s="47"/>
      <c r="D322" s="47"/>
      <c r="E322" s="48"/>
      <c r="F322" s="49"/>
      <c r="G322" s="50"/>
      <c r="H322" s="47"/>
      <c r="I322" s="47"/>
      <c r="J322" s="47"/>
      <c r="K322" s="47"/>
      <c r="L322" s="47"/>
      <c r="M322" s="47"/>
      <c r="N322" s="47"/>
      <c r="O322" s="47"/>
      <c r="P322" s="47"/>
    </row>
    <row r="323" spans="1:16" x14ac:dyDescent="0.2">
      <c r="A323" s="47"/>
      <c r="B323" s="47"/>
      <c r="C323" s="47"/>
      <c r="D323" s="47"/>
      <c r="E323" s="48"/>
      <c r="F323" s="49"/>
      <c r="G323" s="50"/>
      <c r="H323" s="47"/>
      <c r="I323" s="47"/>
      <c r="J323" s="47"/>
      <c r="K323" s="47"/>
      <c r="L323" s="47"/>
      <c r="M323" s="47"/>
      <c r="N323" s="47"/>
      <c r="O323" s="47"/>
      <c r="P323" s="47"/>
    </row>
    <row r="324" spans="1:16" x14ac:dyDescent="0.2">
      <c r="A324" s="47"/>
      <c r="B324" s="47"/>
      <c r="C324" s="47"/>
      <c r="D324" s="47"/>
      <c r="E324" s="48"/>
      <c r="F324" s="49"/>
      <c r="G324" s="50"/>
      <c r="H324" s="47"/>
      <c r="I324" s="47"/>
      <c r="J324" s="47"/>
      <c r="K324" s="47"/>
      <c r="L324" s="47"/>
      <c r="M324" s="47"/>
      <c r="N324" s="47"/>
      <c r="O324" s="47"/>
      <c r="P324" s="47"/>
    </row>
    <row r="325" spans="1:16" x14ac:dyDescent="0.2">
      <c r="A325" s="47"/>
      <c r="B325" s="47"/>
      <c r="C325" s="47"/>
      <c r="D325" s="47"/>
      <c r="E325" s="48"/>
      <c r="F325" s="49"/>
      <c r="G325" s="50"/>
      <c r="H325" s="47"/>
      <c r="I325" s="47"/>
      <c r="J325" s="47"/>
      <c r="K325" s="47"/>
      <c r="L325" s="47"/>
      <c r="M325" s="47"/>
      <c r="N325" s="47"/>
      <c r="O325" s="47"/>
      <c r="P325" s="47"/>
    </row>
    <row r="326" spans="1:16" x14ac:dyDescent="0.2">
      <c r="A326" s="47"/>
      <c r="B326" s="47"/>
      <c r="C326" s="47"/>
      <c r="D326" s="47"/>
      <c r="E326" s="48"/>
      <c r="F326" s="49"/>
      <c r="G326" s="50"/>
      <c r="H326" s="47"/>
      <c r="I326" s="47"/>
      <c r="J326" s="47"/>
      <c r="K326" s="47"/>
      <c r="L326" s="47"/>
      <c r="M326" s="47"/>
      <c r="N326" s="47"/>
      <c r="O326" s="47"/>
      <c r="P326" s="47"/>
    </row>
    <row r="327" spans="1:16" x14ac:dyDescent="0.2">
      <c r="A327" s="47"/>
      <c r="B327" s="47"/>
      <c r="C327" s="47"/>
      <c r="D327" s="47"/>
      <c r="E327" s="48"/>
      <c r="F327" s="49"/>
      <c r="G327" s="50"/>
      <c r="H327" s="47"/>
      <c r="I327" s="47"/>
      <c r="J327" s="47"/>
      <c r="K327" s="47"/>
      <c r="L327" s="47"/>
      <c r="M327" s="47"/>
      <c r="N327" s="47"/>
      <c r="O327" s="47"/>
      <c r="P327" s="47"/>
    </row>
    <row r="328" spans="1:16" x14ac:dyDescent="0.2">
      <c r="A328" s="47"/>
      <c r="B328" s="47"/>
      <c r="C328" s="47"/>
      <c r="D328" s="47"/>
      <c r="E328" s="48"/>
      <c r="F328" s="49"/>
      <c r="G328" s="50"/>
      <c r="H328" s="47"/>
      <c r="I328" s="47"/>
      <c r="J328" s="47"/>
      <c r="K328" s="47"/>
      <c r="L328" s="47"/>
      <c r="M328" s="47"/>
      <c r="N328" s="47"/>
      <c r="O328" s="47"/>
      <c r="P328" s="47"/>
    </row>
    <row r="329" spans="1:16" x14ac:dyDescent="0.2">
      <c r="A329" s="47"/>
      <c r="B329" s="47"/>
      <c r="C329" s="47"/>
      <c r="D329" s="47"/>
      <c r="E329" s="48"/>
      <c r="F329" s="49"/>
      <c r="G329" s="50"/>
      <c r="H329" s="47"/>
      <c r="I329" s="47"/>
      <c r="J329" s="47"/>
      <c r="K329" s="47"/>
      <c r="L329" s="47"/>
      <c r="M329" s="47"/>
      <c r="N329" s="47"/>
      <c r="O329" s="47"/>
      <c r="P329" s="47"/>
    </row>
    <row r="330" spans="1:16" x14ac:dyDescent="0.2">
      <c r="A330" s="47"/>
      <c r="B330" s="47"/>
      <c r="C330" s="47"/>
      <c r="D330" s="47"/>
      <c r="E330" s="48"/>
      <c r="F330" s="49"/>
      <c r="G330" s="50"/>
      <c r="H330" s="47"/>
      <c r="I330" s="47"/>
      <c r="J330" s="47"/>
      <c r="K330" s="47"/>
      <c r="L330" s="47"/>
      <c r="M330" s="47"/>
      <c r="N330" s="47"/>
      <c r="O330" s="47"/>
      <c r="P330" s="47"/>
    </row>
    <row r="331" spans="1:16" x14ac:dyDescent="0.2">
      <c r="A331" s="47"/>
      <c r="B331" s="47"/>
      <c r="C331" s="47"/>
      <c r="D331" s="47"/>
      <c r="E331" s="48"/>
      <c r="F331" s="49"/>
      <c r="G331" s="50"/>
      <c r="H331" s="47"/>
      <c r="I331" s="47"/>
      <c r="J331" s="47"/>
      <c r="K331" s="47"/>
      <c r="L331" s="47"/>
      <c r="M331" s="47"/>
      <c r="N331" s="47"/>
      <c r="O331" s="47"/>
      <c r="P331" s="47"/>
    </row>
    <row r="332" spans="1:16" x14ac:dyDescent="0.2">
      <c r="A332" s="47"/>
      <c r="B332" s="47"/>
      <c r="C332" s="47"/>
      <c r="D332" s="47"/>
      <c r="E332" s="48"/>
      <c r="F332" s="49"/>
      <c r="G332" s="50"/>
      <c r="H332" s="47"/>
      <c r="I332" s="47"/>
      <c r="J332" s="47"/>
      <c r="K332" s="47"/>
      <c r="L332" s="47"/>
      <c r="M332" s="47"/>
      <c r="N332" s="47"/>
      <c r="O332" s="47"/>
      <c r="P332" s="47"/>
    </row>
    <row r="333" spans="1:16" x14ac:dyDescent="0.2">
      <c r="A333" s="47"/>
      <c r="B333" s="47"/>
      <c r="C333" s="47"/>
      <c r="D333" s="47"/>
      <c r="E333" s="48"/>
      <c r="F333" s="49"/>
      <c r="G333" s="50"/>
      <c r="H333" s="47"/>
      <c r="I333" s="47"/>
      <c r="J333" s="47"/>
      <c r="K333" s="47"/>
      <c r="L333" s="47"/>
      <c r="M333" s="47"/>
      <c r="N333" s="47"/>
      <c r="O333" s="47"/>
      <c r="P333" s="47"/>
    </row>
    <row r="334" spans="1:16" x14ac:dyDescent="0.2">
      <c r="A334" s="47"/>
      <c r="B334" s="47"/>
      <c r="C334" s="47"/>
      <c r="D334" s="47"/>
      <c r="E334" s="48"/>
      <c r="F334" s="49"/>
      <c r="G334" s="50"/>
      <c r="H334" s="47"/>
      <c r="I334" s="47"/>
      <c r="J334" s="47"/>
      <c r="K334" s="47"/>
      <c r="L334" s="47"/>
      <c r="M334" s="47"/>
      <c r="N334" s="47"/>
      <c r="O334" s="47"/>
      <c r="P334" s="47"/>
    </row>
    <row r="335" spans="1:16" x14ac:dyDescent="0.2">
      <c r="A335" s="47"/>
      <c r="B335" s="47"/>
      <c r="C335" s="47"/>
      <c r="D335" s="47"/>
      <c r="E335" s="48"/>
      <c r="F335" s="49"/>
      <c r="G335" s="50"/>
      <c r="H335" s="47"/>
      <c r="I335" s="47"/>
      <c r="J335" s="47"/>
      <c r="K335" s="47"/>
      <c r="L335" s="47"/>
      <c r="M335" s="47"/>
      <c r="N335" s="47"/>
      <c r="O335" s="47"/>
      <c r="P335" s="47"/>
    </row>
    <row r="336" spans="1:16" x14ac:dyDescent="0.2">
      <c r="A336" s="47"/>
      <c r="B336" s="47"/>
      <c r="C336" s="47"/>
      <c r="D336" s="47"/>
      <c r="E336" s="48"/>
      <c r="F336" s="49"/>
      <c r="G336" s="50"/>
      <c r="H336" s="47"/>
      <c r="I336" s="47"/>
      <c r="J336" s="47"/>
      <c r="K336" s="47"/>
      <c r="L336" s="47"/>
      <c r="M336" s="47"/>
      <c r="N336" s="47"/>
      <c r="O336" s="47"/>
      <c r="P336" s="47"/>
    </row>
    <row r="337" spans="1:16" x14ac:dyDescent="0.2">
      <c r="A337" s="47"/>
      <c r="B337" s="47"/>
      <c r="C337" s="47"/>
      <c r="D337" s="47"/>
      <c r="E337" s="48"/>
      <c r="F337" s="49"/>
      <c r="G337" s="50"/>
      <c r="H337" s="47"/>
      <c r="I337" s="47"/>
      <c r="J337" s="47"/>
      <c r="K337" s="47"/>
      <c r="L337" s="47"/>
      <c r="M337" s="47"/>
      <c r="N337" s="47"/>
      <c r="O337" s="47"/>
      <c r="P337" s="47"/>
    </row>
    <row r="338" spans="1:16" x14ac:dyDescent="0.2">
      <c r="A338" s="47"/>
      <c r="B338" s="47"/>
      <c r="C338" s="47"/>
      <c r="D338" s="47"/>
      <c r="E338" s="48"/>
      <c r="F338" s="49"/>
      <c r="G338" s="50"/>
      <c r="H338" s="47"/>
      <c r="I338" s="47"/>
      <c r="J338" s="47"/>
      <c r="K338" s="47"/>
      <c r="L338" s="47"/>
      <c r="M338" s="47"/>
      <c r="N338" s="47"/>
      <c r="O338" s="47"/>
      <c r="P338" s="47"/>
    </row>
    <row r="339" spans="1:16" x14ac:dyDescent="0.2">
      <c r="A339" s="47"/>
      <c r="B339" s="47"/>
      <c r="C339" s="47"/>
      <c r="D339" s="47"/>
      <c r="E339" s="48"/>
      <c r="F339" s="49"/>
      <c r="G339" s="50"/>
      <c r="H339" s="47"/>
      <c r="I339" s="47"/>
      <c r="J339" s="47"/>
      <c r="K339" s="47"/>
      <c r="L339" s="47"/>
      <c r="M339" s="47"/>
      <c r="N339" s="47"/>
      <c r="O339" s="47"/>
      <c r="P339" s="47"/>
    </row>
    <row r="340" spans="1:16" x14ac:dyDescent="0.2">
      <c r="A340" s="47"/>
      <c r="B340" s="47"/>
      <c r="C340" s="47"/>
      <c r="D340" s="47"/>
      <c r="E340" s="48"/>
      <c r="F340" s="49"/>
      <c r="G340" s="50"/>
      <c r="H340" s="47"/>
      <c r="I340" s="47"/>
      <c r="J340" s="47"/>
      <c r="K340" s="47"/>
      <c r="L340" s="47"/>
      <c r="M340" s="47"/>
      <c r="N340" s="47"/>
      <c r="O340" s="47"/>
      <c r="P340" s="47"/>
    </row>
    <row r="341" spans="1:16" x14ac:dyDescent="0.2">
      <c r="A341" s="47"/>
      <c r="B341" s="47"/>
      <c r="C341" s="47"/>
      <c r="D341" s="47"/>
      <c r="E341" s="48"/>
      <c r="F341" s="49"/>
      <c r="G341" s="50"/>
      <c r="H341" s="47"/>
      <c r="I341" s="47"/>
      <c r="J341" s="47"/>
      <c r="K341" s="47"/>
      <c r="L341" s="47"/>
      <c r="M341" s="47"/>
      <c r="N341" s="47"/>
      <c r="O341" s="47"/>
      <c r="P341" s="47"/>
    </row>
    <row r="342" spans="1:16" x14ac:dyDescent="0.2">
      <c r="A342" s="47"/>
      <c r="B342" s="47"/>
      <c r="C342" s="47"/>
      <c r="D342" s="47"/>
      <c r="E342" s="48"/>
      <c r="F342" s="49"/>
      <c r="G342" s="50"/>
      <c r="H342" s="47"/>
      <c r="I342" s="47"/>
      <c r="J342" s="47"/>
      <c r="K342" s="47"/>
      <c r="L342" s="47"/>
      <c r="M342" s="47"/>
      <c r="N342" s="47"/>
      <c r="O342" s="47"/>
      <c r="P342" s="47"/>
    </row>
    <row r="343" spans="1:16" x14ac:dyDescent="0.2">
      <c r="A343" s="47"/>
      <c r="B343" s="47"/>
      <c r="C343" s="47"/>
      <c r="D343" s="47"/>
      <c r="E343" s="48"/>
      <c r="F343" s="49"/>
      <c r="G343" s="50"/>
      <c r="H343" s="47"/>
      <c r="I343" s="47"/>
      <c r="J343" s="47"/>
      <c r="K343" s="47"/>
      <c r="L343" s="47"/>
      <c r="M343" s="47"/>
      <c r="N343" s="47"/>
      <c r="O343" s="47"/>
      <c r="P343" s="47"/>
    </row>
    <row r="344" spans="1:16" x14ac:dyDescent="0.2">
      <c r="A344" s="47"/>
      <c r="B344" s="47"/>
      <c r="C344" s="47"/>
      <c r="D344" s="47"/>
      <c r="E344" s="48"/>
      <c r="F344" s="49"/>
      <c r="G344" s="50"/>
      <c r="H344" s="47"/>
      <c r="I344" s="47"/>
      <c r="J344" s="47"/>
      <c r="K344" s="47"/>
      <c r="L344" s="47"/>
      <c r="M344" s="47"/>
      <c r="N344" s="47"/>
      <c r="O344" s="47"/>
      <c r="P344" s="47"/>
    </row>
    <row r="345" spans="1:16" x14ac:dyDescent="0.2">
      <c r="A345" s="47"/>
      <c r="B345" s="47"/>
      <c r="C345" s="47"/>
      <c r="D345" s="47"/>
      <c r="E345" s="48"/>
      <c r="F345" s="49"/>
      <c r="G345" s="50"/>
      <c r="H345" s="47"/>
      <c r="I345" s="47"/>
      <c r="J345" s="47"/>
      <c r="K345" s="47"/>
      <c r="L345" s="47"/>
      <c r="M345" s="47"/>
      <c r="N345" s="47"/>
      <c r="O345" s="47"/>
      <c r="P345" s="47"/>
    </row>
    <row r="346" spans="1:16" x14ac:dyDescent="0.2">
      <c r="A346" s="47"/>
      <c r="B346" s="47"/>
      <c r="C346" s="47"/>
      <c r="D346" s="47"/>
      <c r="E346" s="48"/>
      <c r="F346" s="49"/>
      <c r="G346" s="50"/>
      <c r="H346" s="47"/>
      <c r="I346" s="47"/>
      <c r="J346" s="47"/>
      <c r="K346" s="47"/>
      <c r="L346" s="47"/>
      <c r="M346" s="47"/>
      <c r="N346" s="47"/>
      <c r="O346" s="47"/>
      <c r="P346" s="47"/>
    </row>
    <row r="347" spans="1:16" x14ac:dyDescent="0.2">
      <c r="A347" s="47"/>
      <c r="B347" s="47"/>
      <c r="C347" s="47"/>
      <c r="D347" s="47"/>
      <c r="E347" s="48"/>
      <c r="F347" s="49"/>
      <c r="G347" s="50"/>
      <c r="H347" s="47"/>
      <c r="I347" s="47"/>
      <c r="J347" s="47"/>
      <c r="K347" s="47"/>
      <c r="L347" s="47"/>
      <c r="M347" s="47"/>
      <c r="N347" s="47"/>
      <c r="O347" s="47"/>
      <c r="P347" s="47"/>
    </row>
    <row r="348" spans="1:16" x14ac:dyDescent="0.2">
      <c r="A348" s="47"/>
      <c r="B348" s="47"/>
      <c r="C348" s="47"/>
      <c r="D348" s="47"/>
      <c r="E348" s="48"/>
      <c r="F348" s="49"/>
      <c r="G348" s="50"/>
      <c r="H348" s="47"/>
      <c r="I348" s="47"/>
      <c r="J348" s="47"/>
      <c r="K348" s="47"/>
      <c r="L348" s="47"/>
      <c r="M348" s="47"/>
      <c r="N348" s="47"/>
      <c r="O348" s="47"/>
      <c r="P348" s="47"/>
    </row>
    <row r="349" spans="1:16" x14ac:dyDescent="0.2">
      <c r="A349" s="47"/>
      <c r="B349" s="47"/>
      <c r="C349" s="47"/>
      <c r="D349" s="47"/>
      <c r="E349" s="48"/>
      <c r="F349" s="49"/>
      <c r="G349" s="50"/>
      <c r="H349" s="47"/>
      <c r="I349" s="47"/>
      <c r="J349" s="47"/>
      <c r="K349" s="47"/>
      <c r="L349" s="47"/>
      <c r="M349" s="47"/>
      <c r="N349" s="47"/>
      <c r="O349" s="47"/>
      <c r="P349" s="47"/>
    </row>
    <row r="350" spans="1:16" x14ac:dyDescent="0.2">
      <c r="A350" s="47"/>
      <c r="B350" s="47"/>
      <c r="C350" s="47"/>
      <c r="D350" s="47"/>
      <c r="E350" s="48"/>
      <c r="F350" s="49"/>
      <c r="G350" s="50"/>
      <c r="H350" s="47"/>
      <c r="I350" s="47"/>
      <c r="J350" s="47"/>
      <c r="K350" s="47"/>
      <c r="L350" s="47"/>
      <c r="M350" s="47"/>
      <c r="N350" s="47"/>
      <c r="O350" s="47"/>
      <c r="P350" s="47"/>
    </row>
    <row r="351" spans="1:16" x14ac:dyDescent="0.2">
      <c r="A351" s="47"/>
      <c r="B351" s="47"/>
      <c r="C351" s="47"/>
      <c r="D351" s="47"/>
      <c r="E351" s="48"/>
      <c r="F351" s="49"/>
      <c r="G351" s="50"/>
      <c r="H351" s="47"/>
      <c r="I351" s="47"/>
      <c r="J351" s="47"/>
      <c r="K351" s="47"/>
      <c r="L351" s="47"/>
      <c r="M351" s="47"/>
      <c r="N351" s="47"/>
      <c r="O351" s="47"/>
      <c r="P351" s="47"/>
    </row>
    <row r="352" spans="1:16" x14ac:dyDescent="0.2">
      <c r="A352" s="47"/>
      <c r="B352" s="47"/>
      <c r="C352" s="47"/>
      <c r="D352" s="47"/>
      <c r="E352" s="48"/>
      <c r="F352" s="49"/>
      <c r="G352" s="50"/>
      <c r="H352" s="47"/>
      <c r="I352" s="47"/>
      <c r="J352" s="47"/>
      <c r="K352" s="47"/>
      <c r="L352" s="47"/>
      <c r="M352" s="47"/>
      <c r="N352" s="47"/>
      <c r="O352" s="47"/>
      <c r="P352" s="47"/>
    </row>
    <row r="353" spans="1:16" x14ac:dyDescent="0.2">
      <c r="A353" s="47"/>
      <c r="B353" s="47"/>
      <c r="C353" s="47"/>
      <c r="D353" s="47"/>
      <c r="E353" s="48"/>
      <c r="F353" s="49"/>
      <c r="G353" s="50"/>
      <c r="H353" s="47"/>
      <c r="I353" s="47"/>
      <c r="J353" s="47"/>
      <c r="K353" s="47"/>
      <c r="L353" s="47"/>
      <c r="M353" s="47"/>
      <c r="N353" s="47"/>
      <c r="O353" s="47"/>
      <c r="P353" s="47"/>
    </row>
    <row r="354" spans="1:16" x14ac:dyDescent="0.2">
      <c r="A354" s="47"/>
      <c r="B354" s="47"/>
      <c r="C354" s="47"/>
      <c r="D354" s="47"/>
      <c r="E354" s="48"/>
      <c r="F354" s="49"/>
      <c r="G354" s="50"/>
      <c r="H354" s="47"/>
      <c r="I354" s="47"/>
      <c r="J354" s="47"/>
      <c r="K354" s="47"/>
      <c r="L354" s="47"/>
      <c r="M354" s="47"/>
      <c r="N354" s="47"/>
      <c r="O354" s="47"/>
      <c r="P354" s="47"/>
    </row>
    <row r="355" spans="1:16" x14ac:dyDescent="0.2">
      <c r="A355" s="47"/>
      <c r="B355" s="47"/>
      <c r="C355" s="47"/>
      <c r="D355" s="47"/>
      <c r="E355" s="48"/>
      <c r="F355" s="49"/>
      <c r="G355" s="50"/>
      <c r="H355" s="47"/>
      <c r="I355" s="47"/>
      <c r="J355" s="47"/>
      <c r="K355" s="47"/>
      <c r="L355" s="47"/>
      <c r="M355" s="47"/>
      <c r="N355" s="47"/>
      <c r="O355" s="47"/>
      <c r="P355" s="47"/>
    </row>
    <row r="356" spans="1:16" x14ac:dyDescent="0.2">
      <c r="A356" s="47"/>
      <c r="B356" s="47"/>
      <c r="C356" s="47"/>
      <c r="D356" s="47"/>
      <c r="E356" s="48"/>
      <c r="F356" s="49"/>
      <c r="G356" s="50"/>
      <c r="H356" s="47"/>
      <c r="I356" s="47"/>
      <c r="J356" s="47"/>
      <c r="K356" s="47"/>
      <c r="L356" s="47"/>
      <c r="M356" s="47"/>
      <c r="N356" s="47"/>
      <c r="O356" s="47"/>
      <c r="P356" s="47"/>
    </row>
    <row r="357" spans="1:16" x14ac:dyDescent="0.2">
      <c r="A357" s="47"/>
      <c r="B357" s="47"/>
      <c r="C357" s="47"/>
      <c r="D357" s="47"/>
      <c r="E357" s="48"/>
      <c r="F357" s="49"/>
      <c r="G357" s="50"/>
      <c r="H357" s="47"/>
      <c r="I357" s="47"/>
      <c r="J357" s="47"/>
      <c r="K357" s="47"/>
      <c r="L357" s="47"/>
      <c r="M357" s="47"/>
      <c r="N357" s="47"/>
      <c r="O357" s="47"/>
      <c r="P357" s="47"/>
    </row>
    <row r="358" spans="1:16" x14ac:dyDescent="0.2">
      <c r="A358" s="47"/>
      <c r="B358" s="47"/>
      <c r="C358" s="47"/>
      <c r="D358" s="47"/>
      <c r="E358" s="48"/>
      <c r="F358" s="49"/>
      <c r="G358" s="50"/>
      <c r="H358" s="47"/>
      <c r="I358" s="47"/>
      <c r="J358" s="47"/>
      <c r="K358" s="47"/>
      <c r="L358" s="47"/>
      <c r="M358" s="47"/>
      <c r="N358" s="47"/>
      <c r="O358" s="47"/>
      <c r="P358" s="47"/>
    </row>
    <row r="359" spans="1:16" x14ac:dyDescent="0.2">
      <c r="A359" s="47"/>
      <c r="B359" s="47"/>
      <c r="C359" s="47"/>
      <c r="D359" s="47"/>
      <c r="E359" s="48"/>
      <c r="F359" s="49"/>
      <c r="G359" s="50"/>
      <c r="H359" s="47"/>
      <c r="I359" s="47"/>
      <c r="J359" s="47"/>
      <c r="K359" s="47"/>
      <c r="L359" s="47"/>
      <c r="M359" s="47"/>
      <c r="N359" s="47"/>
      <c r="O359" s="47"/>
      <c r="P359" s="47"/>
    </row>
    <row r="360" spans="1:16" x14ac:dyDescent="0.2">
      <c r="A360" s="47"/>
      <c r="B360" s="47"/>
      <c r="C360" s="47"/>
      <c r="D360" s="47"/>
      <c r="E360" s="48"/>
      <c r="F360" s="49"/>
      <c r="G360" s="50"/>
      <c r="H360" s="47"/>
      <c r="I360" s="47"/>
      <c r="J360" s="47"/>
      <c r="K360" s="47"/>
      <c r="L360" s="47"/>
      <c r="M360" s="47"/>
      <c r="N360" s="47"/>
      <c r="O360" s="47"/>
      <c r="P360" s="47"/>
    </row>
    <row r="361" spans="1:16" x14ac:dyDescent="0.2">
      <c r="A361" s="47"/>
      <c r="B361" s="47"/>
      <c r="C361" s="47"/>
      <c r="D361" s="47"/>
      <c r="E361" s="48"/>
      <c r="F361" s="49"/>
      <c r="G361" s="50"/>
      <c r="H361" s="47"/>
      <c r="I361" s="47"/>
      <c r="J361" s="47"/>
      <c r="K361" s="47"/>
      <c r="L361" s="47"/>
      <c r="M361" s="47"/>
      <c r="N361" s="47"/>
      <c r="O361" s="47"/>
      <c r="P361" s="47"/>
    </row>
    <row r="362" spans="1:16" x14ac:dyDescent="0.2">
      <c r="A362" s="47"/>
      <c r="B362" s="47"/>
      <c r="C362" s="47"/>
      <c r="D362" s="47"/>
      <c r="E362" s="48"/>
      <c r="F362" s="49"/>
      <c r="G362" s="50"/>
      <c r="H362" s="47"/>
      <c r="I362" s="47"/>
      <c r="J362" s="47"/>
      <c r="K362" s="47"/>
      <c r="L362" s="47"/>
      <c r="M362" s="47"/>
      <c r="N362" s="47"/>
      <c r="O362" s="47"/>
      <c r="P362" s="47"/>
    </row>
    <row r="363" spans="1:16" x14ac:dyDescent="0.2">
      <c r="A363" s="47"/>
      <c r="B363" s="47"/>
      <c r="C363" s="47"/>
      <c r="D363" s="47"/>
      <c r="E363" s="48"/>
      <c r="F363" s="49"/>
      <c r="G363" s="50"/>
      <c r="H363" s="47"/>
      <c r="I363" s="47"/>
      <c r="J363" s="47"/>
      <c r="K363" s="47"/>
      <c r="L363" s="47"/>
      <c r="M363" s="47"/>
      <c r="N363" s="47"/>
      <c r="O363" s="47"/>
      <c r="P363" s="47"/>
    </row>
    <row r="364" spans="1:16" x14ac:dyDescent="0.2">
      <c r="A364" s="47"/>
      <c r="B364" s="47"/>
      <c r="C364" s="47"/>
      <c r="D364" s="47"/>
      <c r="E364" s="48"/>
      <c r="F364" s="49"/>
      <c r="G364" s="50"/>
      <c r="H364" s="47"/>
      <c r="I364" s="47"/>
      <c r="J364" s="47"/>
      <c r="K364" s="47"/>
      <c r="L364" s="47"/>
      <c r="M364" s="47"/>
      <c r="N364" s="47"/>
      <c r="O364" s="47"/>
      <c r="P364" s="47"/>
    </row>
    <row r="365" spans="1:16" x14ac:dyDescent="0.2">
      <c r="A365" s="47"/>
      <c r="B365" s="47"/>
      <c r="C365" s="47"/>
      <c r="D365" s="47"/>
      <c r="E365" s="48"/>
      <c r="F365" s="49"/>
      <c r="G365" s="50"/>
      <c r="H365" s="47"/>
      <c r="I365" s="47"/>
      <c r="J365" s="47"/>
      <c r="K365" s="47"/>
      <c r="L365" s="47"/>
      <c r="M365" s="47"/>
      <c r="N365" s="47"/>
      <c r="O365" s="47"/>
      <c r="P365" s="47"/>
    </row>
    <row r="366" spans="1:16" x14ac:dyDescent="0.2">
      <c r="A366" s="47"/>
      <c r="B366" s="47"/>
      <c r="C366" s="47"/>
      <c r="D366" s="47"/>
      <c r="E366" s="48"/>
      <c r="F366" s="49"/>
      <c r="G366" s="50"/>
      <c r="H366" s="47"/>
      <c r="I366" s="47"/>
      <c r="J366" s="47"/>
      <c r="K366" s="47"/>
      <c r="L366" s="47"/>
      <c r="M366" s="47"/>
      <c r="N366" s="47"/>
      <c r="O366" s="47"/>
      <c r="P366" s="47"/>
    </row>
    <row r="367" spans="1:16" x14ac:dyDescent="0.2">
      <c r="A367" s="47"/>
      <c r="B367" s="47"/>
      <c r="C367" s="47"/>
      <c r="D367" s="47"/>
      <c r="E367" s="48"/>
      <c r="F367" s="49"/>
      <c r="G367" s="50"/>
      <c r="H367" s="47"/>
      <c r="I367" s="47"/>
      <c r="J367" s="47"/>
      <c r="K367" s="47"/>
      <c r="L367" s="47"/>
      <c r="M367" s="47"/>
      <c r="N367" s="47"/>
      <c r="O367" s="47"/>
      <c r="P367" s="47"/>
    </row>
    <row r="368" spans="1:16" x14ac:dyDescent="0.2">
      <c r="A368" s="47"/>
      <c r="B368" s="47"/>
      <c r="C368" s="47"/>
      <c r="D368" s="47"/>
      <c r="E368" s="48"/>
      <c r="F368" s="49"/>
      <c r="G368" s="50"/>
      <c r="H368" s="47"/>
      <c r="I368" s="47"/>
      <c r="J368" s="47"/>
      <c r="K368" s="47"/>
      <c r="L368" s="47"/>
      <c r="M368" s="47"/>
      <c r="N368" s="47"/>
      <c r="O368" s="47"/>
      <c r="P368" s="47"/>
    </row>
    <row r="369" spans="1:16" x14ac:dyDescent="0.2">
      <c r="A369" s="47"/>
      <c r="B369" s="47"/>
      <c r="C369" s="47"/>
      <c r="D369" s="47"/>
      <c r="E369" s="48"/>
      <c r="F369" s="49"/>
      <c r="G369" s="50"/>
      <c r="H369" s="47"/>
      <c r="I369" s="47"/>
      <c r="J369" s="47"/>
      <c r="K369" s="47"/>
      <c r="L369" s="47"/>
      <c r="M369" s="47"/>
      <c r="N369" s="47"/>
      <c r="O369" s="47"/>
      <c r="P369" s="47"/>
    </row>
    <row r="370" spans="1:16" x14ac:dyDescent="0.2">
      <c r="A370" s="47"/>
      <c r="B370" s="47"/>
      <c r="C370" s="47"/>
      <c r="D370" s="47"/>
      <c r="E370" s="48"/>
      <c r="F370" s="49"/>
      <c r="G370" s="50"/>
      <c r="H370" s="47"/>
      <c r="I370" s="47"/>
      <c r="J370" s="47"/>
      <c r="K370" s="47"/>
      <c r="L370" s="47"/>
      <c r="M370" s="47"/>
      <c r="N370" s="47"/>
      <c r="O370" s="47"/>
      <c r="P370" s="47"/>
    </row>
    <row r="371" spans="1:16" x14ac:dyDescent="0.2">
      <c r="A371" s="47"/>
      <c r="B371" s="47"/>
      <c r="C371" s="47"/>
      <c r="D371" s="47"/>
      <c r="E371" s="48"/>
      <c r="F371" s="49"/>
      <c r="G371" s="50"/>
      <c r="H371" s="47"/>
      <c r="I371" s="47"/>
      <c r="J371" s="47"/>
      <c r="K371" s="47"/>
      <c r="L371" s="47"/>
      <c r="M371" s="47"/>
      <c r="N371" s="47"/>
      <c r="O371" s="47"/>
      <c r="P371" s="47"/>
    </row>
    <row r="372" spans="1:16" x14ac:dyDescent="0.2">
      <c r="A372" s="47"/>
      <c r="B372" s="47"/>
      <c r="C372" s="47"/>
      <c r="D372" s="47"/>
      <c r="E372" s="48"/>
      <c r="F372" s="49"/>
      <c r="G372" s="50"/>
      <c r="H372" s="47"/>
      <c r="I372" s="47"/>
      <c r="J372" s="47"/>
      <c r="K372" s="47"/>
      <c r="L372" s="47"/>
      <c r="M372" s="47"/>
      <c r="N372" s="47"/>
      <c r="O372" s="47"/>
      <c r="P372" s="47"/>
    </row>
    <row r="373" spans="1:16" x14ac:dyDescent="0.2">
      <c r="A373" s="47"/>
      <c r="B373" s="47"/>
      <c r="C373" s="47"/>
      <c r="D373" s="47"/>
      <c r="E373" s="48"/>
      <c r="F373" s="49"/>
      <c r="G373" s="50"/>
      <c r="H373" s="47"/>
      <c r="I373" s="47"/>
      <c r="J373" s="47"/>
      <c r="K373" s="47"/>
      <c r="L373" s="47"/>
      <c r="M373" s="47"/>
      <c r="N373" s="47"/>
      <c r="O373" s="47"/>
      <c r="P373" s="47"/>
    </row>
    <row r="374" spans="1:16" x14ac:dyDescent="0.2">
      <c r="A374" s="47"/>
      <c r="B374" s="47"/>
      <c r="C374" s="47"/>
      <c r="D374" s="47"/>
      <c r="E374" s="48"/>
      <c r="F374" s="49"/>
      <c r="G374" s="50"/>
      <c r="H374" s="47"/>
      <c r="I374" s="47"/>
      <c r="J374" s="47"/>
      <c r="K374" s="47"/>
      <c r="L374" s="47"/>
      <c r="M374" s="47"/>
      <c r="N374" s="47"/>
      <c r="O374" s="47"/>
      <c r="P374" s="47"/>
    </row>
    <row r="375" spans="1:16" x14ac:dyDescent="0.2">
      <c r="A375" s="47"/>
      <c r="B375" s="47"/>
      <c r="C375" s="47"/>
      <c r="D375" s="47"/>
      <c r="E375" s="48"/>
      <c r="F375" s="49"/>
      <c r="G375" s="50"/>
      <c r="H375" s="47"/>
      <c r="I375" s="47"/>
      <c r="J375" s="47"/>
      <c r="K375" s="47"/>
      <c r="L375" s="47"/>
      <c r="M375" s="47"/>
      <c r="N375" s="47"/>
      <c r="O375" s="47"/>
      <c r="P375" s="47"/>
    </row>
    <row r="376" spans="1:16" x14ac:dyDescent="0.2">
      <c r="A376" s="47"/>
      <c r="B376" s="47"/>
      <c r="C376" s="47"/>
      <c r="D376" s="47"/>
      <c r="E376" s="48"/>
      <c r="F376" s="49"/>
      <c r="G376" s="50"/>
      <c r="H376" s="47"/>
      <c r="I376" s="47"/>
      <c r="J376" s="47"/>
      <c r="K376" s="47"/>
      <c r="L376" s="47"/>
      <c r="M376" s="47"/>
      <c r="N376" s="47"/>
      <c r="O376" s="47"/>
      <c r="P376" s="47"/>
    </row>
    <row r="377" spans="1:16" x14ac:dyDescent="0.2">
      <c r="A377" s="47"/>
      <c r="B377" s="47"/>
      <c r="C377" s="47"/>
      <c r="D377" s="47"/>
      <c r="E377" s="48"/>
      <c r="F377" s="49"/>
      <c r="G377" s="50"/>
      <c r="H377" s="47"/>
      <c r="I377" s="47"/>
      <c r="J377" s="47"/>
      <c r="K377" s="47"/>
      <c r="L377" s="47"/>
      <c r="M377" s="47"/>
      <c r="N377" s="47"/>
      <c r="O377" s="47"/>
      <c r="P377" s="47"/>
    </row>
    <row r="378" spans="1:16" x14ac:dyDescent="0.2">
      <c r="A378" s="47"/>
      <c r="B378" s="47"/>
      <c r="C378" s="47"/>
      <c r="D378" s="47"/>
      <c r="E378" s="48"/>
      <c r="F378" s="49"/>
      <c r="G378" s="50"/>
      <c r="H378" s="47"/>
      <c r="I378" s="47"/>
      <c r="J378" s="47"/>
      <c r="K378" s="47"/>
      <c r="L378" s="47"/>
      <c r="M378" s="47"/>
      <c r="N378" s="47"/>
      <c r="O378" s="47"/>
      <c r="P378" s="47"/>
    </row>
    <row r="379" spans="1:16" x14ac:dyDescent="0.2">
      <c r="A379" s="47"/>
      <c r="B379" s="47"/>
      <c r="C379" s="47"/>
      <c r="D379" s="47"/>
      <c r="E379" s="48"/>
      <c r="F379" s="49"/>
      <c r="G379" s="50"/>
      <c r="H379" s="47"/>
      <c r="I379" s="47"/>
      <c r="J379" s="47"/>
      <c r="K379" s="47"/>
      <c r="L379" s="47"/>
      <c r="M379" s="47"/>
      <c r="N379" s="47"/>
      <c r="O379" s="47"/>
      <c r="P379" s="47"/>
    </row>
    <row r="380" spans="1:16" x14ac:dyDescent="0.2">
      <c r="A380" s="47"/>
      <c r="B380" s="47"/>
      <c r="C380" s="47"/>
      <c r="D380" s="47"/>
      <c r="E380" s="48"/>
      <c r="F380" s="49"/>
      <c r="G380" s="50"/>
      <c r="H380" s="47"/>
      <c r="I380" s="47"/>
      <c r="J380" s="47"/>
      <c r="K380" s="47"/>
      <c r="L380" s="47"/>
      <c r="M380" s="47"/>
      <c r="N380" s="47"/>
      <c r="O380" s="47"/>
      <c r="P380" s="47"/>
    </row>
    <row r="381" spans="1:16" x14ac:dyDescent="0.2">
      <c r="A381" s="47"/>
      <c r="B381" s="47"/>
      <c r="C381" s="47"/>
      <c r="D381" s="47"/>
      <c r="E381" s="48"/>
      <c r="F381" s="49"/>
      <c r="G381" s="50"/>
      <c r="H381" s="47"/>
      <c r="I381" s="47"/>
      <c r="J381" s="47"/>
      <c r="K381" s="47"/>
      <c r="L381" s="47"/>
      <c r="M381" s="47"/>
      <c r="N381" s="47"/>
      <c r="O381" s="47"/>
      <c r="P381" s="47"/>
    </row>
    <row r="382" spans="1:16" x14ac:dyDescent="0.2">
      <c r="A382" s="47"/>
      <c r="B382" s="47"/>
      <c r="C382" s="47"/>
      <c r="D382" s="47"/>
      <c r="E382" s="48"/>
      <c r="F382" s="49"/>
      <c r="G382" s="50"/>
      <c r="H382" s="47"/>
      <c r="I382" s="47"/>
      <c r="J382" s="47"/>
      <c r="K382" s="47"/>
      <c r="L382" s="47"/>
      <c r="M382" s="47"/>
      <c r="N382" s="47"/>
      <c r="O382" s="47"/>
      <c r="P382" s="47"/>
    </row>
    <row r="383" spans="1:16" x14ac:dyDescent="0.2">
      <c r="A383" s="47"/>
      <c r="B383" s="47"/>
      <c r="C383" s="47"/>
      <c r="D383" s="47"/>
      <c r="E383" s="48"/>
      <c r="F383" s="49"/>
      <c r="G383" s="50"/>
      <c r="H383" s="47"/>
      <c r="I383" s="47"/>
      <c r="J383" s="47"/>
      <c r="K383" s="47"/>
      <c r="L383" s="47"/>
      <c r="M383" s="47"/>
      <c r="N383" s="47"/>
      <c r="O383" s="47"/>
      <c r="P383" s="47"/>
    </row>
    <row r="384" spans="1:16" x14ac:dyDescent="0.2">
      <c r="A384" s="47"/>
      <c r="B384" s="47"/>
      <c r="C384" s="47"/>
      <c r="D384" s="47"/>
      <c r="E384" s="48"/>
      <c r="F384" s="49"/>
      <c r="G384" s="50"/>
      <c r="H384" s="47"/>
      <c r="I384" s="47"/>
      <c r="J384" s="47"/>
      <c r="K384" s="47"/>
      <c r="L384" s="47"/>
      <c r="M384" s="47"/>
      <c r="N384" s="47"/>
      <c r="O384" s="47"/>
      <c r="P384" s="47"/>
    </row>
    <row r="385" spans="1:16" x14ac:dyDescent="0.2">
      <c r="A385" s="47"/>
      <c r="B385" s="47"/>
      <c r="C385" s="47"/>
      <c r="D385" s="47"/>
      <c r="E385" s="48"/>
      <c r="F385" s="49"/>
      <c r="G385" s="50"/>
      <c r="H385" s="47"/>
      <c r="I385" s="47"/>
      <c r="J385" s="47"/>
      <c r="K385" s="47"/>
      <c r="L385" s="47"/>
      <c r="M385" s="47"/>
      <c r="N385" s="47"/>
      <c r="O385" s="47"/>
      <c r="P385" s="47"/>
    </row>
    <row r="386" spans="1:16" x14ac:dyDescent="0.2">
      <c r="A386" s="47"/>
      <c r="B386" s="47"/>
      <c r="C386" s="47"/>
      <c r="D386" s="47"/>
      <c r="E386" s="48"/>
      <c r="F386" s="49"/>
      <c r="G386" s="50"/>
      <c r="H386" s="47"/>
      <c r="I386" s="47"/>
      <c r="J386" s="47"/>
      <c r="K386" s="47"/>
      <c r="L386" s="47"/>
      <c r="M386" s="47"/>
      <c r="N386" s="47"/>
      <c r="O386" s="47"/>
      <c r="P386" s="47"/>
    </row>
    <row r="387" spans="1:16" x14ac:dyDescent="0.2">
      <c r="A387" s="47"/>
      <c r="B387" s="47"/>
      <c r="C387" s="47"/>
      <c r="D387" s="47"/>
      <c r="E387" s="48"/>
      <c r="F387" s="49"/>
      <c r="G387" s="50"/>
      <c r="H387" s="47"/>
      <c r="I387" s="47"/>
      <c r="J387" s="47"/>
      <c r="K387" s="47"/>
      <c r="L387" s="47"/>
      <c r="M387" s="47"/>
      <c r="N387" s="47"/>
      <c r="O387" s="47"/>
      <c r="P387" s="47"/>
    </row>
    <row r="388" spans="1:16" x14ac:dyDescent="0.2">
      <c r="A388" s="47"/>
      <c r="B388" s="47"/>
      <c r="C388" s="47"/>
      <c r="D388" s="47"/>
      <c r="E388" s="48"/>
      <c r="F388" s="49"/>
      <c r="G388" s="50"/>
      <c r="H388" s="47"/>
      <c r="I388" s="47"/>
      <c r="J388" s="47"/>
      <c r="K388" s="47"/>
      <c r="L388" s="47"/>
      <c r="M388" s="47"/>
      <c r="N388" s="47"/>
      <c r="O388" s="47"/>
      <c r="P388" s="47"/>
    </row>
    <row r="389" spans="1:16" x14ac:dyDescent="0.2">
      <c r="A389" s="47"/>
      <c r="B389" s="47"/>
      <c r="C389" s="47"/>
      <c r="D389" s="47"/>
      <c r="E389" s="48"/>
      <c r="F389" s="49"/>
      <c r="G389" s="50"/>
      <c r="H389" s="47"/>
      <c r="I389" s="47"/>
      <c r="J389" s="47"/>
      <c r="K389" s="47"/>
      <c r="L389" s="47"/>
      <c r="M389" s="47"/>
      <c r="N389" s="47"/>
      <c r="O389" s="47"/>
      <c r="P389" s="47"/>
    </row>
    <row r="390" spans="1:16" x14ac:dyDescent="0.2">
      <c r="A390" s="47"/>
      <c r="B390" s="47"/>
      <c r="C390" s="47"/>
      <c r="D390" s="47"/>
      <c r="E390" s="48"/>
      <c r="F390" s="49"/>
      <c r="G390" s="50"/>
      <c r="H390" s="47"/>
      <c r="I390" s="47"/>
      <c r="J390" s="47"/>
      <c r="K390" s="47"/>
      <c r="L390" s="47"/>
      <c r="M390" s="47"/>
      <c r="N390" s="47"/>
      <c r="O390" s="47"/>
      <c r="P390" s="47"/>
    </row>
    <row r="391" spans="1:16" x14ac:dyDescent="0.2">
      <c r="A391" s="47"/>
      <c r="B391" s="47"/>
      <c r="C391" s="47"/>
      <c r="D391" s="47"/>
      <c r="E391" s="48"/>
      <c r="F391" s="49"/>
      <c r="G391" s="50"/>
      <c r="H391" s="47"/>
      <c r="I391" s="47"/>
      <c r="J391" s="47"/>
      <c r="K391" s="47"/>
      <c r="L391" s="47"/>
      <c r="M391" s="47"/>
      <c r="N391" s="47"/>
      <c r="O391" s="47"/>
      <c r="P391" s="47"/>
    </row>
    <row r="392" spans="1:16" x14ac:dyDescent="0.2">
      <c r="A392" s="47"/>
      <c r="B392" s="47"/>
      <c r="C392" s="47"/>
      <c r="D392" s="47"/>
      <c r="E392" s="48"/>
      <c r="F392" s="49"/>
      <c r="G392" s="50"/>
      <c r="H392" s="47"/>
      <c r="I392" s="47"/>
      <c r="J392" s="47"/>
      <c r="K392" s="47"/>
      <c r="L392" s="47"/>
      <c r="M392" s="47"/>
      <c r="N392" s="47"/>
      <c r="O392" s="47"/>
      <c r="P392" s="47"/>
    </row>
    <row r="393" spans="1:16" x14ac:dyDescent="0.2">
      <c r="A393" s="47"/>
      <c r="B393" s="47"/>
      <c r="C393" s="47"/>
      <c r="D393" s="47"/>
      <c r="E393" s="48"/>
      <c r="F393" s="49"/>
      <c r="G393" s="50"/>
      <c r="H393" s="47"/>
      <c r="I393" s="47"/>
      <c r="J393" s="47"/>
      <c r="K393" s="47"/>
      <c r="L393" s="47"/>
      <c r="M393" s="47"/>
      <c r="N393" s="47"/>
      <c r="O393" s="47"/>
      <c r="P393" s="47"/>
    </row>
    <row r="394" spans="1:16" x14ac:dyDescent="0.2">
      <c r="A394" s="47"/>
      <c r="B394" s="47"/>
      <c r="C394" s="47"/>
      <c r="D394" s="47"/>
      <c r="E394" s="48"/>
      <c r="F394" s="49"/>
      <c r="G394" s="50"/>
      <c r="H394" s="47"/>
      <c r="I394" s="47"/>
      <c r="J394" s="47"/>
      <c r="K394" s="47"/>
      <c r="L394" s="47"/>
      <c r="M394" s="47"/>
      <c r="N394" s="47"/>
      <c r="O394" s="47"/>
      <c r="P394" s="47"/>
    </row>
    <row r="395" spans="1:16" x14ac:dyDescent="0.2">
      <c r="A395" s="47"/>
      <c r="B395" s="47"/>
      <c r="C395" s="47"/>
      <c r="D395" s="47"/>
      <c r="E395" s="48"/>
      <c r="F395" s="49"/>
      <c r="G395" s="50"/>
      <c r="H395" s="47"/>
      <c r="I395" s="47"/>
      <c r="J395" s="47"/>
      <c r="K395" s="47"/>
      <c r="L395" s="47"/>
      <c r="M395" s="47"/>
      <c r="N395" s="47"/>
      <c r="O395" s="47"/>
      <c r="P395" s="47"/>
    </row>
    <row r="396" spans="1:16" x14ac:dyDescent="0.2">
      <c r="A396" s="47"/>
      <c r="B396" s="47"/>
      <c r="C396" s="47"/>
      <c r="D396" s="47"/>
      <c r="E396" s="48"/>
      <c r="F396" s="49"/>
      <c r="G396" s="50"/>
      <c r="H396" s="47"/>
      <c r="I396" s="47"/>
      <c r="J396" s="47"/>
      <c r="K396" s="47"/>
      <c r="L396" s="47"/>
      <c r="M396" s="47"/>
      <c r="N396" s="47"/>
      <c r="O396" s="47"/>
      <c r="P396" s="47"/>
    </row>
    <row r="397" spans="1:16" x14ac:dyDescent="0.2">
      <c r="A397" s="47"/>
      <c r="B397" s="47"/>
      <c r="C397" s="47"/>
      <c r="D397" s="47"/>
      <c r="E397" s="48"/>
      <c r="F397" s="49"/>
      <c r="G397" s="50"/>
      <c r="H397" s="47"/>
      <c r="I397" s="47"/>
      <c r="J397" s="47"/>
      <c r="K397" s="47"/>
      <c r="L397" s="47"/>
      <c r="M397" s="47"/>
      <c r="N397" s="47"/>
      <c r="O397" s="47"/>
      <c r="P397" s="47"/>
    </row>
    <row r="398" spans="1:16" x14ac:dyDescent="0.2">
      <c r="A398" s="47"/>
      <c r="B398" s="47"/>
      <c r="C398" s="47"/>
      <c r="D398" s="47"/>
      <c r="E398" s="48"/>
      <c r="F398" s="49"/>
      <c r="G398" s="50"/>
      <c r="H398" s="47"/>
      <c r="I398" s="47"/>
      <c r="J398" s="47"/>
      <c r="K398" s="47"/>
      <c r="L398" s="47"/>
      <c r="M398" s="47"/>
      <c r="N398" s="47"/>
      <c r="O398" s="47"/>
      <c r="P398" s="47"/>
    </row>
    <row r="399" spans="1:16" x14ac:dyDescent="0.2">
      <c r="A399" s="47"/>
      <c r="B399" s="47"/>
      <c r="C399" s="47"/>
      <c r="D399" s="47"/>
      <c r="E399" s="48"/>
      <c r="F399" s="49"/>
      <c r="G399" s="50"/>
      <c r="H399" s="47"/>
      <c r="I399" s="47"/>
      <c r="J399" s="47"/>
      <c r="K399" s="47"/>
      <c r="L399" s="47"/>
      <c r="M399" s="47"/>
      <c r="N399" s="47"/>
      <c r="O399" s="47"/>
      <c r="P399" s="47"/>
    </row>
    <row r="400" spans="1:16" x14ac:dyDescent="0.2">
      <c r="A400" s="47"/>
      <c r="B400" s="47"/>
      <c r="C400" s="47"/>
      <c r="D400" s="47"/>
      <c r="E400" s="48"/>
      <c r="F400" s="49"/>
      <c r="G400" s="50"/>
      <c r="H400" s="47"/>
      <c r="I400" s="47"/>
      <c r="J400" s="47"/>
      <c r="K400" s="47"/>
      <c r="L400" s="47"/>
      <c r="M400" s="47"/>
      <c r="N400" s="47"/>
      <c r="O400" s="47"/>
      <c r="P400" s="47"/>
    </row>
    <row r="401" spans="1:16" x14ac:dyDescent="0.2">
      <c r="A401" s="47"/>
      <c r="B401" s="47"/>
      <c r="C401" s="47"/>
      <c r="D401" s="47"/>
      <c r="E401" s="48"/>
      <c r="F401" s="49"/>
      <c r="G401" s="50"/>
      <c r="H401" s="47"/>
      <c r="I401" s="47"/>
      <c r="J401" s="47"/>
      <c r="K401" s="47"/>
      <c r="L401" s="47"/>
      <c r="M401" s="47"/>
      <c r="N401" s="47"/>
      <c r="O401" s="47"/>
      <c r="P401" s="47"/>
    </row>
    <row r="402" spans="1:16" x14ac:dyDescent="0.2">
      <c r="A402" s="47"/>
      <c r="B402" s="47"/>
      <c r="C402" s="47"/>
      <c r="D402" s="47"/>
      <c r="E402" s="48"/>
      <c r="F402" s="49"/>
      <c r="G402" s="50"/>
      <c r="H402" s="47"/>
      <c r="I402" s="47"/>
      <c r="J402" s="47"/>
      <c r="K402" s="47"/>
      <c r="L402" s="47"/>
      <c r="M402" s="47"/>
      <c r="N402" s="47"/>
      <c r="O402" s="47"/>
      <c r="P402" s="47"/>
    </row>
    <row r="403" spans="1:16" x14ac:dyDescent="0.2">
      <c r="A403" s="47"/>
      <c r="B403" s="47"/>
      <c r="C403" s="47"/>
      <c r="D403" s="47"/>
      <c r="E403" s="48"/>
      <c r="F403" s="49"/>
      <c r="G403" s="50"/>
      <c r="H403" s="47"/>
      <c r="I403" s="47"/>
      <c r="J403" s="47"/>
      <c r="K403" s="47"/>
      <c r="L403" s="47"/>
      <c r="M403" s="47"/>
      <c r="N403" s="47"/>
      <c r="O403" s="47"/>
      <c r="P403" s="47"/>
    </row>
    <row r="404" spans="1:16" x14ac:dyDescent="0.2">
      <c r="A404" s="47"/>
      <c r="B404" s="47"/>
      <c r="C404" s="47"/>
      <c r="D404" s="47"/>
      <c r="E404" s="48"/>
      <c r="F404" s="49"/>
      <c r="G404" s="50"/>
      <c r="H404" s="47"/>
      <c r="I404" s="47"/>
      <c r="J404" s="47"/>
      <c r="K404" s="47"/>
      <c r="L404" s="47"/>
      <c r="M404" s="47"/>
      <c r="N404" s="47"/>
      <c r="O404" s="47"/>
      <c r="P404" s="47"/>
    </row>
    <row r="405" spans="1:16" x14ac:dyDescent="0.2">
      <c r="A405" s="47"/>
      <c r="B405" s="47"/>
      <c r="C405" s="47"/>
      <c r="D405" s="47"/>
      <c r="E405" s="48"/>
      <c r="F405" s="49"/>
      <c r="G405" s="50"/>
      <c r="H405" s="47"/>
      <c r="I405" s="47"/>
      <c r="J405" s="47"/>
      <c r="K405" s="47"/>
      <c r="L405" s="47"/>
      <c r="M405" s="47"/>
      <c r="N405" s="47"/>
      <c r="O405" s="47"/>
      <c r="P405" s="47"/>
    </row>
    <row r="406" spans="1:16" x14ac:dyDescent="0.2">
      <c r="A406" s="47"/>
      <c r="B406" s="47"/>
      <c r="C406" s="47"/>
      <c r="D406" s="47"/>
      <c r="E406" s="48"/>
      <c r="F406" s="49"/>
      <c r="G406" s="50"/>
      <c r="H406" s="47"/>
      <c r="I406" s="47"/>
      <c r="J406" s="47"/>
      <c r="K406" s="47"/>
      <c r="L406" s="47"/>
      <c r="M406" s="47"/>
      <c r="N406" s="47"/>
      <c r="O406" s="47"/>
      <c r="P406" s="47"/>
    </row>
    <row r="407" spans="1:16" x14ac:dyDescent="0.2">
      <c r="A407" s="47"/>
      <c r="B407" s="47"/>
      <c r="C407" s="47"/>
      <c r="D407" s="47"/>
      <c r="E407" s="48"/>
      <c r="F407" s="49"/>
      <c r="G407" s="50"/>
      <c r="H407" s="47"/>
      <c r="I407" s="47"/>
      <c r="J407" s="47"/>
      <c r="K407" s="47"/>
      <c r="L407" s="47"/>
      <c r="M407" s="47"/>
      <c r="N407" s="47"/>
      <c r="O407" s="47"/>
      <c r="P407" s="47"/>
    </row>
    <row r="408" spans="1:16" x14ac:dyDescent="0.2">
      <c r="A408" s="47"/>
      <c r="B408" s="47"/>
      <c r="C408" s="47"/>
      <c r="D408" s="47"/>
      <c r="E408" s="48"/>
      <c r="F408" s="49"/>
      <c r="G408" s="50"/>
      <c r="H408" s="47"/>
      <c r="I408" s="47"/>
      <c r="J408" s="47"/>
      <c r="K408" s="47"/>
      <c r="L408" s="47"/>
      <c r="M408" s="47"/>
      <c r="N408" s="47"/>
      <c r="O408" s="47"/>
      <c r="P408" s="47"/>
    </row>
    <row r="409" spans="1:16" x14ac:dyDescent="0.2">
      <c r="A409" s="47"/>
      <c r="B409" s="47"/>
      <c r="C409" s="47"/>
      <c r="D409" s="47"/>
      <c r="E409" s="48"/>
      <c r="F409" s="49"/>
      <c r="G409" s="50"/>
      <c r="H409" s="47"/>
      <c r="I409" s="47"/>
      <c r="J409" s="47"/>
      <c r="K409" s="47"/>
      <c r="L409" s="47"/>
      <c r="M409" s="47"/>
      <c r="N409" s="47"/>
      <c r="O409" s="47"/>
      <c r="P409" s="47"/>
    </row>
    <row r="410" spans="1:16" x14ac:dyDescent="0.2">
      <c r="A410" s="47"/>
      <c r="B410" s="47"/>
      <c r="C410" s="47"/>
      <c r="D410" s="47"/>
      <c r="E410" s="48"/>
      <c r="F410" s="49"/>
      <c r="G410" s="50"/>
      <c r="H410" s="47"/>
      <c r="I410" s="47"/>
      <c r="J410" s="47"/>
      <c r="K410" s="47"/>
      <c r="L410" s="47"/>
      <c r="M410" s="47"/>
      <c r="N410" s="47"/>
      <c r="O410" s="47"/>
      <c r="P410" s="47"/>
    </row>
    <row r="411" spans="1:16" x14ac:dyDescent="0.2">
      <c r="A411" s="47"/>
      <c r="B411" s="47"/>
      <c r="C411" s="47"/>
      <c r="D411" s="47"/>
      <c r="E411" s="48"/>
      <c r="F411" s="49"/>
      <c r="G411" s="50"/>
      <c r="H411" s="47"/>
      <c r="I411" s="47"/>
      <c r="J411" s="47"/>
      <c r="K411" s="47"/>
      <c r="L411" s="47"/>
      <c r="M411" s="47"/>
      <c r="N411" s="47"/>
      <c r="O411" s="47"/>
      <c r="P411" s="47"/>
    </row>
    <row r="412" spans="1:16" x14ac:dyDescent="0.2">
      <c r="A412" s="47"/>
      <c r="B412" s="47"/>
      <c r="C412" s="47"/>
      <c r="D412" s="47"/>
      <c r="E412" s="48"/>
      <c r="F412" s="49"/>
      <c r="G412" s="50"/>
      <c r="H412" s="47"/>
      <c r="I412" s="47"/>
      <c r="J412" s="47"/>
      <c r="K412" s="47"/>
      <c r="L412" s="47"/>
      <c r="M412" s="47"/>
      <c r="N412" s="47"/>
      <c r="O412" s="47"/>
      <c r="P412" s="47"/>
    </row>
    <row r="413" spans="1:16" x14ac:dyDescent="0.2">
      <c r="A413" s="47"/>
      <c r="B413" s="47"/>
      <c r="C413" s="47"/>
      <c r="D413" s="47"/>
      <c r="E413" s="48"/>
      <c r="F413" s="49"/>
      <c r="G413" s="50"/>
      <c r="H413" s="47"/>
      <c r="I413" s="47"/>
      <c r="J413" s="47"/>
      <c r="K413" s="47"/>
      <c r="L413" s="47"/>
      <c r="M413" s="47"/>
      <c r="N413" s="47"/>
      <c r="O413" s="47"/>
      <c r="P413" s="47"/>
    </row>
    <row r="414" spans="1:16" x14ac:dyDescent="0.2">
      <c r="A414" s="47"/>
      <c r="B414" s="47"/>
      <c r="C414" s="47"/>
      <c r="D414" s="47"/>
      <c r="E414" s="48"/>
      <c r="F414" s="49"/>
      <c r="G414" s="50"/>
      <c r="H414" s="47"/>
      <c r="I414" s="47"/>
      <c r="J414" s="47"/>
      <c r="K414" s="47"/>
      <c r="L414" s="47"/>
      <c r="M414" s="47"/>
      <c r="N414" s="47"/>
      <c r="O414" s="47"/>
      <c r="P414" s="47"/>
    </row>
    <row r="415" spans="1:16" x14ac:dyDescent="0.2">
      <c r="A415" s="47"/>
      <c r="B415" s="47"/>
      <c r="C415" s="47"/>
      <c r="D415" s="47"/>
      <c r="E415" s="48"/>
      <c r="F415" s="49"/>
      <c r="G415" s="50"/>
      <c r="H415" s="47"/>
      <c r="I415" s="47"/>
      <c r="J415" s="47"/>
      <c r="K415" s="47"/>
      <c r="L415" s="47"/>
      <c r="M415" s="47"/>
      <c r="N415" s="47"/>
      <c r="O415" s="47"/>
      <c r="P415" s="47"/>
    </row>
    <row r="416" spans="1:16" x14ac:dyDescent="0.2">
      <c r="A416" s="47"/>
      <c r="B416" s="47"/>
      <c r="C416" s="47"/>
      <c r="D416" s="47"/>
      <c r="E416" s="48"/>
      <c r="F416" s="49"/>
      <c r="G416" s="50"/>
      <c r="H416" s="47"/>
      <c r="I416" s="47"/>
      <c r="J416" s="47"/>
      <c r="K416" s="47"/>
      <c r="L416" s="47"/>
      <c r="M416" s="47"/>
      <c r="N416" s="47"/>
      <c r="O416" s="47"/>
      <c r="P416" s="47"/>
    </row>
    <row r="417" spans="1:16" x14ac:dyDescent="0.2">
      <c r="A417" s="47"/>
      <c r="B417" s="47"/>
      <c r="C417" s="47"/>
      <c r="D417" s="47"/>
      <c r="E417" s="48"/>
      <c r="F417" s="49"/>
      <c r="G417" s="50"/>
      <c r="H417" s="47"/>
      <c r="I417" s="47"/>
      <c r="J417" s="47"/>
      <c r="K417" s="47"/>
      <c r="L417" s="47"/>
      <c r="M417" s="47"/>
      <c r="N417" s="47"/>
      <c r="O417" s="47"/>
      <c r="P417" s="47"/>
    </row>
    <row r="418" spans="1:16" x14ac:dyDescent="0.2">
      <c r="A418" s="47"/>
      <c r="B418" s="47"/>
      <c r="C418" s="47"/>
      <c r="D418" s="47"/>
      <c r="E418" s="48"/>
      <c r="F418" s="49"/>
      <c r="G418" s="50"/>
      <c r="H418" s="47"/>
      <c r="I418" s="47"/>
      <c r="J418" s="47"/>
      <c r="K418" s="47"/>
      <c r="L418" s="47"/>
      <c r="M418" s="47"/>
      <c r="N418" s="47"/>
      <c r="O418" s="47"/>
      <c r="P418" s="47"/>
    </row>
    <row r="419" spans="1:16" x14ac:dyDescent="0.2">
      <c r="A419" s="47"/>
      <c r="B419" s="47"/>
      <c r="C419" s="47"/>
      <c r="D419" s="47"/>
      <c r="E419" s="48"/>
      <c r="F419" s="49"/>
      <c r="G419" s="50"/>
      <c r="H419" s="47"/>
      <c r="I419" s="47"/>
      <c r="J419" s="47"/>
      <c r="K419" s="47"/>
      <c r="L419" s="47"/>
      <c r="M419" s="47"/>
      <c r="N419" s="47"/>
      <c r="O419" s="47"/>
      <c r="P419" s="47"/>
    </row>
    <row r="420" spans="1:16" x14ac:dyDescent="0.2">
      <c r="A420" s="47"/>
      <c r="B420" s="47"/>
      <c r="C420" s="47"/>
      <c r="D420" s="47"/>
      <c r="E420" s="48"/>
      <c r="F420" s="49"/>
      <c r="G420" s="50"/>
      <c r="H420" s="47"/>
      <c r="I420" s="47"/>
      <c r="J420" s="47"/>
      <c r="K420" s="47"/>
      <c r="L420" s="47"/>
      <c r="M420" s="47"/>
      <c r="N420" s="47"/>
      <c r="O420" s="47"/>
      <c r="P420" s="47"/>
    </row>
    <row r="421" spans="1:16" x14ac:dyDescent="0.2">
      <c r="A421" s="47"/>
      <c r="B421" s="47"/>
      <c r="C421" s="47"/>
      <c r="D421" s="47"/>
      <c r="E421" s="48"/>
      <c r="F421" s="49"/>
      <c r="G421" s="50"/>
      <c r="H421" s="47"/>
      <c r="I421" s="47"/>
      <c r="J421" s="47"/>
      <c r="K421" s="47"/>
      <c r="L421" s="47"/>
      <c r="M421" s="47"/>
      <c r="N421" s="47"/>
      <c r="O421" s="47"/>
      <c r="P421" s="47"/>
    </row>
    <row r="422" spans="1:16" x14ac:dyDescent="0.2">
      <c r="A422" s="47"/>
      <c r="B422" s="47"/>
      <c r="C422" s="47"/>
      <c r="D422" s="47"/>
      <c r="E422" s="48"/>
      <c r="F422" s="49"/>
      <c r="G422" s="50"/>
      <c r="H422" s="47"/>
      <c r="I422" s="47"/>
      <c r="J422" s="47"/>
      <c r="K422" s="47"/>
      <c r="L422" s="47"/>
      <c r="M422" s="47"/>
      <c r="N422" s="47"/>
      <c r="O422" s="47"/>
      <c r="P422" s="47"/>
    </row>
    <row r="423" spans="1:16" x14ac:dyDescent="0.2">
      <c r="A423" s="47"/>
      <c r="B423" s="47"/>
      <c r="C423" s="47"/>
      <c r="D423" s="47"/>
      <c r="E423" s="48"/>
      <c r="F423" s="49"/>
      <c r="G423" s="50"/>
      <c r="H423" s="47"/>
      <c r="I423" s="47"/>
      <c r="J423" s="47"/>
      <c r="K423" s="47"/>
      <c r="L423" s="47"/>
      <c r="M423" s="47"/>
      <c r="N423" s="47"/>
      <c r="O423" s="47"/>
      <c r="P423" s="47"/>
    </row>
    <row r="424" spans="1:16" x14ac:dyDescent="0.2">
      <c r="A424" s="47"/>
      <c r="B424" s="47"/>
      <c r="C424" s="47"/>
      <c r="D424" s="47"/>
      <c r="E424" s="48"/>
      <c r="F424" s="49"/>
      <c r="G424" s="50"/>
      <c r="H424" s="47"/>
      <c r="I424" s="47"/>
      <c r="J424" s="47"/>
      <c r="K424" s="47"/>
      <c r="L424" s="47"/>
      <c r="M424" s="47"/>
      <c r="N424" s="47"/>
      <c r="O424" s="47"/>
      <c r="P424" s="47"/>
    </row>
    <row r="425" spans="1:16" x14ac:dyDescent="0.2">
      <c r="A425" s="47"/>
      <c r="B425" s="47"/>
      <c r="C425" s="47"/>
      <c r="D425" s="47"/>
      <c r="E425" s="48"/>
      <c r="F425" s="49"/>
      <c r="G425" s="50"/>
      <c r="H425" s="47"/>
      <c r="I425" s="47"/>
      <c r="J425" s="47"/>
      <c r="K425" s="47"/>
      <c r="L425" s="47"/>
      <c r="M425" s="47"/>
      <c r="N425" s="47"/>
      <c r="O425" s="47"/>
      <c r="P425" s="47"/>
    </row>
    <row r="426" spans="1:16" x14ac:dyDescent="0.2">
      <c r="A426" s="47"/>
      <c r="B426" s="47"/>
      <c r="C426" s="47"/>
      <c r="D426" s="47"/>
      <c r="E426" s="48"/>
      <c r="F426" s="49"/>
      <c r="G426" s="50"/>
      <c r="H426" s="47"/>
      <c r="I426" s="47"/>
      <c r="J426" s="47"/>
      <c r="K426" s="47"/>
      <c r="L426" s="47"/>
      <c r="M426" s="47"/>
      <c r="N426" s="47"/>
      <c r="O426" s="47"/>
      <c r="P426" s="47"/>
    </row>
    <row r="427" spans="1:16" x14ac:dyDescent="0.2">
      <c r="A427" s="47"/>
      <c r="B427" s="47"/>
      <c r="C427" s="47"/>
      <c r="D427" s="47"/>
      <c r="E427" s="48"/>
      <c r="F427" s="49"/>
      <c r="G427" s="50"/>
      <c r="H427" s="47"/>
      <c r="I427" s="47"/>
      <c r="J427" s="47"/>
      <c r="K427" s="47"/>
      <c r="L427" s="47"/>
      <c r="M427" s="47"/>
      <c r="N427" s="47"/>
      <c r="O427" s="47"/>
      <c r="P427" s="47"/>
    </row>
    <row r="428" spans="1:16" x14ac:dyDescent="0.2">
      <c r="A428" s="47"/>
      <c r="B428" s="47"/>
      <c r="C428" s="47"/>
      <c r="D428" s="47"/>
      <c r="E428" s="48"/>
      <c r="F428" s="49"/>
      <c r="G428" s="50"/>
      <c r="H428" s="47"/>
      <c r="I428" s="47"/>
      <c r="J428" s="47"/>
      <c r="K428" s="47"/>
      <c r="L428" s="47"/>
      <c r="M428" s="47"/>
      <c r="N428" s="47"/>
      <c r="O428" s="47"/>
      <c r="P428" s="47"/>
    </row>
    <row r="429" spans="1:16" x14ac:dyDescent="0.2">
      <c r="A429" s="47"/>
      <c r="B429" s="47"/>
      <c r="C429" s="47"/>
      <c r="D429" s="47"/>
      <c r="E429" s="48"/>
      <c r="F429" s="49"/>
      <c r="G429" s="50"/>
      <c r="H429" s="47"/>
      <c r="I429" s="47"/>
      <c r="J429" s="47"/>
      <c r="K429" s="47"/>
      <c r="L429" s="47"/>
      <c r="M429" s="47"/>
      <c r="N429" s="47"/>
      <c r="O429" s="47"/>
      <c r="P429" s="47"/>
    </row>
    <row r="430" spans="1:16" x14ac:dyDescent="0.2">
      <c r="A430" s="47"/>
      <c r="B430" s="47"/>
      <c r="C430" s="47"/>
      <c r="D430" s="47"/>
      <c r="E430" s="48"/>
      <c r="F430" s="49"/>
      <c r="G430" s="50"/>
      <c r="H430" s="47"/>
      <c r="I430" s="47"/>
      <c r="J430" s="47"/>
      <c r="K430" s="47"/>
      <c r="L430" s="47"/>
      <c r="M430" s="47"/>
      <c r="N430" s="47"/>
      <c r="O430" s="47"/>
      <c r="P430" s="47"/>
    </row>
    <row r="431" spans="1:16" x14ac:dyDescent="0.2">
      <c r="A431" s="47"/>
      <c r="B431" s="47"/>
      <c r="C431" s="47"/>
      <c r="D431" s="47"/>
      <c r="E431" s="48"/>
      <c r="F431" s="49"/>
      <c r="G431" s="50"/>
      <c r="H431" s="47"/>
      <c r="I431" s="47"/>
      <c r="J431" s="47"/>
      <c r="K431" s="47"/>
      <c r="L431" s="47"/>
      <c r="M431" s="47"/>
      <c r="N431" s="47"/>
      <c r="O431" s="47"/>
      <c r="P431" s="47"/>
    </row>
    <row r="432" spans="1:16" x14ac:dyDescent="0.2">
      <c r="A432" s="47"/>
      <c r="B432" s="47"/>
      <c r="C432" s="47"/>
      <c r="D432" s="47"/>
      <c r="E432" s="48"/>
      <c r="F432" s="49"/>
      <c r="G432" s="50"/>
      <c r="H432" s="47"/>
      <c r="I432" s="47"/>
      <c r="J432" s="47"/>
      <c r="K432" s="47"/>
      <c r="L432" s="47"/>
      <c r="M432" s="47"/>
      <c r="N432" s="47"/>
      <c r="O432" s="47"/>
      <c r="P432" s="47"/>
    </row>
    <row r="433" spans="1:16" x14ac:dyDescent="0.2">
      <c r="A433" s="47"/>
      <c r="B433" s="47"/>
      <c r="C433" s="47"/>
      <c r="D433" s="47"/>
      <c r="E433" s="48"/>
      <c r="F433" s="49"/>
      <c r="G433" s="50"/>
      <c r="H433" s="47"/>
      <c r="I433" s="47"/>
      <c r="J433" s="47"/>
      <c r="K433" s="47"/>
      <c r="L433" s="47"/>
      <c r="M433" s="47"/>
      <c r="N433" s="47"/>
      <c r="O433" s="47"/>
      <c r="P433" s="47"/>
    </row>
    <row r="434" spans="1:16" x14ac:dyDescent="0.2">
      <c r="A434" s="47"/>
      <c r="B434" s="47"/>
      <c r="C434" s="47"/>
      <c r="D434" s="47"/>
      <c r="E434" s="48"/>
      <c r="F434" s="49"/>
      <c r="G434" s="50"/>
      <c r="H434" s="47"/>
      <c r="I434" s="47"/>
      <c r="J434" s="47"/>
      <c r="K434" s="47"/>
      <c r="L434" s="47"/>
      <c r="M434" s="47"/>
      <c r="N434" s="47"/>
      <c r="O434" s="47"/>
      <c r="P434" s="47"/>
    </row>
    <row r="435" spans="1:16" x14ac:dyDescent="0.2">
      <c r="A435" s="47"/>
      <c r="B435" s="47"/>
      <c r="C435" s="47"/>
      <c r="D435" s="47"/>
      <c r="E435" s="48"/>
      <c r="F435" s="49"/>
      <c r="G435" s="50"/>
      <c r="H435" s="47"/>
      <c r="I435" s="47"/>
      <c r="J435" s="47"/>
      <c r="K435" s="47"/>
      <c r="L435" s="47"/>
      <c r="M435" s="47"/>
      <c r="N435" s="47"/>
      <c r="O435" s="47"/>
      <c r="P435" s="47"/>
    </row>
    <row r="436" spans="1:16" x14ac:dyDescent="0.2">
      <c r="A436" s="47"/>
      <c r="B436" s="47"/>
      <c r="C436" s="47"/>
      <c r="D436" s="47"/>
      <c r="E436" s="48"/>
      <c r="F436" s="49"/>
      <c r="G436" s="50"/>
      <c r="H436" s="47"/>
      <c r="I436" s="47"/>
      <c r="J436" s="47"/>
      <c r="K436" s="47"/>
      <c r="L436" s="47"/>
      <c r="M436" s="47"/>
      <c r="N436" s="47"/>
      <c r="O436" s="47"/>
      <c r="P436" s="47"/>
    </row>
    <row r="437" spans="1:16" x14ac:dyDescent="0.2">
      <c r="A437" s="47"/>
      <c r="B437" s="47"/>
      <c r="C437" s="47"/>
      <c r="D437" s="47"/>
      <c r="E437" s="48"/>
      <c r="F437" s="49"/>
      <c r="G437" s="50"/>
      <c r="H437" s="47"/>
      <c r="I437" s="47"/>
      <c r="J437" s="47"/>
      <c r="K437" s="47"/>
      <c r="L437" s="47"/>
      <c r="M437" s="47"/>
      <c r="N437" s="47"/>
      <c r="O437" s="47"/>
      <c r="P437" s="47"/>
    </row>
    <row r="438" spans="1:16" x14ac:dyDescent="0.2">
      <c r="A438" s="47"/>
      <c r="B438" s="47"/>
      <c r="C438" s="47"/>
      <c r="D438" s="47"/>
      <c r="E438" s="48"/>
      <c r="F438" s="49"/>
      <c r="G438" s="50"/>
      <c r="H438" s="47"/>
      <c r="I438" s="47"/>
      <c r="J438" s="47"/>
      <c r="K438" s="47"/>
      <c r="L438" s="47"/>
      <c r="M438" s="47"/>
      <c r="N438" s="47"/>
      <c r="O438" s="47"/>
      <c r="P438" s="47"/>
    </row>
    <row r="439" spans="1:16" x14ac:dyDescent="0.2">
      <c r="A439" s="47"/>
      <c r="B439" s="47"/>
      <c r="C439" s="47"/>
      <c r="D439" s="47"/>
      <c r="E439" s="48"/>
      <c r="F439" s="49"/>
      <c r="G439" s="50"/>
      <c r="H439" s="47"/>
      <c r="I439" s="47"/>
      <c r="J439" s="47"/>
      <c r="K439" s="47"/>
      <c r="L439" s="47"/>
      <c r="M439" s="47"/>
      <c r="N439" s="47"/>
      <c r="O439" s="47"/>
      <c r="P439" s="47"/>
    </row>
    <row r="440" spans="1:16" x14ac:dyDescent="0.2">
      <c r="A440" s="47"/>
      <c r="B440" s="47"/>
      <c r="C440" s="47"/>
      <c r="D440" s="47"/>
      <c r="E440" s="48"/>
      <c r="F440" s="49"/>
      <c r="G440" s="50"/>
      <c r="H440" s="47"/>
      <c r="I440" s="47"/>
      <c r="J440" s="47"/>
      <c r="K440" s="47"/>
      <c r="L440" s="47"/>
      <c r="M440" s="47"/>
      <c r="N440" s="47"/>
      <c r="O440" s="47"/>
      <c r="P440" s="47"/>
    </row>
    <row r="441" spans="1:16" x14ac:dyDescent="0.2">
      <c r="A441" s="47"/>
      <c r="B441" s="47"/>
      <c r="C441" s="47"/>
      <c r="D441" s="47"/>
      <c r="E441" s="48"/>
      <c r="F441" s="49"/>
      <c r="G441" s="50"/>
      <c r="H441" s="47"/>
      <c r="I441" s="47"/>
      <c r="J441" s="47"/>
      <c r="K441" s="47"/>
      <c r="L441" s="47"/>
      <c r="M441" s="47"/>
      <c r="N441" s="47"/>
      <c r="O441" s="47"/>
      <c r="P441" s="47"/>
    </row>
    <row r="442" spans="1:16" x14ac:dyDescent="0.2">
      <c r="A442" s="47"/>
      <c r="B442" s="47"/>
      <c r="C442" s="47"/>
      <c r="D442" s="47"/>
      <c r="E442" s="48"/>
      <c r="F442" s="49"/>
      <c r="G442" s="50"/>
      <c r="H442" s="47"/>
      <c r="I442" s="47"/>
      <c r="J442" s="47"/>
      <c r="K442" s="47"/>
      <c r="L442" s="47"/>
      <c r="M442" s="47"/>
      <c r="N442" s="47"/>
      <c r="O442" s="47"/>
      <c r="P442" s="47"/>
    </row>
    <row r="443" spans="1:16" x14ac:dyDescent="0.2">
      <c r="A443" s="47"/>
      <c r="B443" s="47"/>
      <c r="C443" s="47"/>
      <c r="D443" s="47"/>
      <c r="E443" s="48"/>
      <c r="F443" s="49"/>
      <c r="G443" s="50"/>
      <c r="H443" s="47"/>
      <c r="I443" s="47"/>
      <c r="J443" s="47"/>
      <c r="K443" s="47"/>
      <c r="L443" s="47"/>
      <c r="M443" s="47"/>
      <c r="N443" s="47"/>
      <c r="O443" s="47"/>
      <c r="P443" s="47"/>
    </row>
    <row r="444" spans="1:16" x14ac:dyDescent="0.2">
      <c r="A444" s="47"/>
      <c r="B444" s="47"/>
      <c r="C444" s="47"/>
      <c r="D444" s="47"/>
      <c r="E444" s="48"/>
      <c r="F444" s="49"/>
      <c r="G444" s="50"/>
      <c r="H444" s="47"/>
      <c r="I444" s="47"/>
      <c r="J444" s="47"/>
      <c r="K444" s="47"/>
      <c r="L444" s="47"/>
      <c r="M444" s="47"/>
      <c r="N444" s="47"/>
      <c r="O444" s="47"/>
      <c r="P444" s="47"/>
    </row>
    <row r="445" spans="1:16" x14ac:dyDescent="0.2">
      <c r="A445" s="47"/>
      <c r="B445" s="47"/>
      <c r="C445" s="47"/>
      <c r="D445" s="47"/>
      <c r="E445" s="48"/>
      <c r="F445" s="49"/>
      <c r="G445" s="50"/>
      <c r="H445" s="47"/>
      <c r="I445" s="47"/>
      <c r="J445" s="47"/>
      <c r="K445" s="47"/>
      <c r="L445" s="47"/>
      <c r="M445" s="47"/>
      <c r="N445" s="47"/>
      <c r="O445" s="47"/>
      <c r="P445" s="47"/>
    </row>
    <row r="446" spans="1:16" x14ac:dyDescent="0.2">
      <c r="A446" s="47"/>
      <c r="B446" s="47"/>
      <c r="C446" s="47"/>
      <c r="D446" s="47"/>
      <c r="E446" s="48"/>
      <c r="F446" s="49"/>
      <c r="G446" s="50"/>
      <c r="H446" s="47"/>
      <c r="I446" s="47"/>
      <c r="J446" s="47"/>
      <c r="K446" s="47"/>
      <c r="L446" s="47"/>
      <c r="M446" s="47"/>
      <c r="N446" s="47"/>
      <c r="O446" s="47"/>
      <c r="P446" s="47"/>
    </row>
    <row r="447" spans="1:16" x14ac:dyDescent="0.2">
      <c r="A447" s="47"/>
      <c r="B447" s="47"/>
      <c r="C447" s="47"/>
      <c r="D447" s="47"/>
      <c r="E447" s="48"/>
      <c r="F447" s="49"/>
      <c r="G447" s="50"/>
      <c r="H447" s="47"/>
      <c r="I447" s="47"/>
      <c r="J447" s="47"/>
      <c r="K447" s="47"/>
      <c r="L447" s="47"/>
      <c r="M447" s="47"/>
      <c r="N447" s="47"/>
      <c r="O447" s="47"/>
      <c r="P447" s="47"/>
    </row>
    <row r="448" spans="1:16" x14ac:dyDescent="0.2">
      <c r="A448" s="47"/>
      <c r="B448" s="47"/>
      <c r="C448" s="47"/>
      <c r="D448" s="47"/>
      <c r="E448" s="48"/>
      <c r="F448" s="49"/>
      <c r="G448" s="50"/>
      <c r="H448" s="47"/>
      <c r="I448" s="47"/>
      <c r="J448" s="47"/>
      <c r="K448" s="47"/>
      <c r="L448" s="47"/>
      <c r="M448" s="47"/>
      <c r="N448" s="47"/>
      <c r="O448" s="47"/>
      <c r="P448" s="47"/>
    </row>
    <row r="449" spans="1:16" x14ac:dyDescent="0.2">
      <c r="A449" s="47"/>
      <c r="B449" s="47"/>
      <c r="C449" s="47"/>
      <c r="D449" s="47"/>
      <c r="E449" s="48"/>
      <c r="F449" s="49"/>
      <c r="G449" s="50"/>
      <c r="H449" s="47"/>
      <c r="I449" s="47"/>
      <c r="J449" s="47"/>
      <c r="K449" s="47"/>
      <c r="L449" s="47"/>
      <c r="M449" s="47"/>
      <c r="N449" s="47"/>
      <c r="O449" s="47"/>
      <c r="P449" s="47"/>
    </row>
    <row r="450" spans="1:16" x14ac:dyDescent="0.2">
      <c r="A450" s="47"/>
      <c r="B450" s="47"/>
      <c r="C450" s="47"/>
      <c r="D450" s="47"/>
      <c r="E450" s="48"/>
      <c r="F450" s="49"/>
      <c r="G450" s="50"/>
      <c r="H450" s="47"/>
      <c r="I450" s="47"/>
      <c r="J450" s="47"/>
      <c r="K450" s="47"/>
      <c r="L450" s="47"/>
      <c r="M450" s="47"/>
      <c r="N450" s="47"/>
      <c r="O450" s="47"/>
      <c r="P450" s="47"/>
    </row>
    <row r="451" spans="1:16" x14ac:dyDescent="0.2">
      <c r="A451" s="47"/>
      <c r="B451" s="47"/>
      <c r="C451" s="47"/>
      <c r="D451" s="47"/>
      <c r="E451" s="48"/>
      <c r="F451" s="49"/>
      <c r="G451" s="50"/>
      <c r="H451" s="47"/>
      <c r="I451" s="47"/>
      <c r="J451" s="47"/>
      <c r="K451" s="47"/>
      <c r="L451" s="47"/>
      <c r="M451" s="47"/>
      <c r="N451" s="47"/>
      <c r="O451" s="47"/>
      <c r="P451" s="47"/>
    </row>
    <row r="452" spans="1:16" x14ac:dyDescent="0.2">
      <c r="A452" s="47"/>
      <c r="B452" s="47"/>
      <c r="C452" s="47"/>
      <c r="D452" s="47"/>
      <c r="E452" s="48"/>
      <c r="F452" s="49"/>
      <c r="G452" s="50"/>
      <c r="H452" s="47"/>
      <c r="I452" s="47"/>
      <c r="J452" s="47"/>
      <c r="K452" s="47"/>
      <c r="L452" s="47"/>
      <c r="M452" s="47"/>
      <c r="N452" s="47"/>
      <c r="O452" s="47"/>
      <c r="P452" s="47"/>
    </row>
    <row r="453" spans="1:16" x14ac:dyDescent="0.2">
      <c r="A453" s="47"/>
      <c r="B453" s="47"/>
      <c r="C453" s="47"/>
      <c r="D453" s="47"/>
      <c r="E453" s="48"/>
      <c r="F453" s="49"/>
      <c r="G453" s="50"/>
      <c r="H453" s="47"/>
      <c r="I453" s="47"/>
      <c r="J453" s="47"/>
      <c r="K453" s="47"/>
      <c r="L453" s="47"/>
      <c r="M453" s="47"/>
      <c r="N453" s="47"/>
      <c r="O453" s="47"/>
      <c r="P453" s="47"/>
    </row>
    <row r="454" spans="1:16" x14ac:dyDescent="0.2">
      <c r="A454" s="47"/>
      <c r="B454" s="47"/>
      <c r="C454" s="47"/>
      <c r="D454" s="47"/>
      <c r="E454" s="48"/>
      <c r="F454" s="49"/>
      <c r="G454" s="50"/>
      <c r="H454" s="47"/>
      <c r="I454" s="47"/>
      <c r="J454" s="47"/>
      <c r="K454" s="47"/>
      <c r="L454" s="47"/>
      <c r="M454" s="47"/>
      <c r="N454" s="47"/>
      <c r="O454" s="47"/>
      <c r="P454" s="47"/>
    </row>
    <row r="455" spans="1:16" x14ac:dyDescent="0.2">
      <c r="A455" s="47"/>
      <c r="B455" s="47"/>
      <c r="C455" s="47"/>
      <c r="D455" s="47"/>
      <c r="E455" s="48"/>
      <c r="F455" s="49"/>
      <c r="G455" s="50"/>
      <c r="H455" s="47"/>
      <c r="I455" s="47"/>
      <c r="J455" s="47"/>
      <c r="K455" s="47"/>
      <c r="L455" s="47"/>
      <c r="M455" s="47"/>
      <c r="N455" s="47"/>
      <c r="O455" s="47"/>
      <c r="P455" s="47"/>
    </row>
    <row r="456" spans="1:16" x14ac:dyDescent="0.2">
      <c r="A456" s="47"/>
      <c r="B456" s="47"/>
      <c r="C456" s="47"/>
      <c r="D456" s="47"/>
      <c r="E456" s="48"/>
      <c r="F456" s="49"/>
      <c r="G456" s="50"/>
      <c r="H456" s="47"/>
      <c r="I456" s="47"/>
      <c r="J456" s="47"/>
      <c r="K456" s="47"/>
      <c r="L456" s="47"/>
      <c r="M456" s="47"/>
      <c r="N456" s="47"/>
      <c r="O456" s="47"/>
      <c r="P456" s="47"/>
    </row>
    <row r="457" spans="1:16" x14ac:dyDescent="0.2">
      <c r="A457" s="47"/>
      <c r="B457" s="47"/>
      <c r="C457" s="47"/>
      <c r="D457" s="47"/>
      <c r="E457" s="48"/>
      <c r="F457" s="49"/>
      <c r="G457" s="50"/>
      <c r="H457" s="47"/>
      <c r="I457" s="47"/>
      <c r="J457" s="47"/>
      <c r="K457" s="47"/>
      <c r="L457" s="47"/>
      <c r="M457" s="47"/>
      <c r="N457" s="47"/>
      <c r="O457" s="47"/>
      <c r="P457" s="47"/>
    </row>
    <row r="458" spans="1:16" x14ac:dyDescent="0.2">
      <c r="A458" s="47"/>
      <c r="B458" s="47"/>
      <c r="C458" s="47"/>
      <c r="D458" s="47"/>
      <c r="E458" s="48"/>
      <c r="F458" s="49"/>
      <c r="G458" s="50"/>
      <c r="H458" s="47"/>
      <c r="I458" s="47"/>
      <c r="J458" s="47"/>
      <c r="K458" s="47"/>
      <c r="L458" s="47"/>
      <c r="M458" s="47"/>
      <c r="N458" s="47"/>
      <c r="O458" s="47"/>
      <c r="P458" s="47"/>
    </row>
    <row r="459" spans="1:16" x14ac:dyDescent="0.2">
      <c r="A459" s="47"/>
      <c r="B459" s="47"/>
      <c r="C459" s="47"/>
      <c r="D459" s="47"/>
      <c r="E459" s="48"/>
      <c r="F459" s="49"/>
      <c r="G459" s="50"/>
      <c r="H459" s="47"/>
      <c r="I459" s="47"/>
      <c r="J459" s="47"/>
      <c r="K459" s="47"/>
      <c r="L459" s="47"/>
      <c r="M459" s="47"/>
      <c r="N459" s="47"/>
      <c r="O459" s="47"/>
      <c r="P459" s="47"/>
    </row>
    <row r="460" spans="1:16" x14ac:dyDescent="0.2">
      <c r="A460" s="47"/>
      <c r="B460" s="47"/>
      <c r="C460" s="47"/>
      <c r="D460" s="47"/>
      <c r="E460" s="48"/>
      <c r="F460" s="49"/>
      <c r="G460" s="50"/>
      <c r="H460" s="47"/>
      <c r="I460" s="47"/>
      <c r="J460" s="47"/>
      <c r="K460" s="47"/>
      <c r="L460" s="47"/>
      <c r="M460" s="47"/>
      <c r="N460" s="47"/>
      <c r="O460" s="47"/>
      <c r="P460" s="47"/>
    </row>
    <row r="461" spans="1:16" x14ac:dyDescent="0.2">
      <c r="A461" s="47"/>
      <c r="B461" s="47"/>
      <c r="C461" s="47"/>
      <c r="D461" s="47"/>
      <c r="E461" s="48"/>
      <c r="F461" s="49"/>
      <c r="G461" s="50"/>
      <c r="H461" s="47"/>
      <c r="I461" s="47"/>
      <c r="J461" s="47"/>
      <c r="K461" s="47"/>
      <c r="L461" s="47"/>
      <c r="M461" s="47"/>
      <c r="N461" s="47"/>
      <c r="O461" s="47"/>
      <c r="P461" s="47"/>
    </row>
    <row r="462" spans="1:16" x14ac:dyDescent="0.2">
      <c r="A462" s="47"/>
      <c r="B462" s="47"/>
      <c r="C462" s="47"/>
      <c r="D462" s="47"/>
      <c r="E462" s="48"/>
      <c r="F462" s="49"/>
      <c r="G462" s="50"/>
      <c r="H462" s="47"/>
      <c r="I462" s="47"/>
      <c r="J462" s="47"/>
      <c r="K462" s="47"/>
      <c r="L462" s="47"/>
      <c r="M462" s="47"/>
      <c r="N462" s="47"/>
      <c r="O462" s="47"/>
      <c r="P462" s="47"/>
    </row>
    <row r="463" spans="1:16" x14ac:dyDescent="0.2">
      <c r="A463" s="47"/>
      <c r="B463" s="47"/>
      <c r="C463" s="47"/>
      <c r="D463" s="47"/>
      <c r="E463" s="48"/>
      <c r="F463" s="49"/>
      <c r="G463" s="50"/>
      <c r="H463" s="47"/>
      <c r="I463" s="47"/>
      <c r="J463" s="47"/>
      <c r="K463" s="47"/>
      <c r="L463" s="47"/>
      <c r="M463" s="47"/>
      <c r="N463" s="47"/>
      <c r="O463" s="47"/>
      <c r="P463" s="47"/>
    </row>
    <row r="464" spans="1:16" x14ac:dyDescent="0.2">
      <c r="A464" s="47"/>
      <c r="B464" s="47"/>
      <c r="C464" s="47"/>
      <c r="D464" s="47"/>
      <c r="E464" s="48"/>
      <c r="F464" s="49"/>
      <c r="G464" s="50"/>
      <c r="H464" s="47"/>
      <c r="I464" s="47"/>
      <c r="J464" s="47"/>
      <c r="K464" s="47"/>
      <c r="L464" s="47"/>
      <c r="M464" s="47"/>
      <c r="N464" s="47"/>
      <c r="O464" s="47"/>
      <c r="P464" s="47"/>
    </row>
    <row r="465" spans="1:16" x14ac:dyDescent="0.2">
      <c r="A465" s="47"/>
      <c r="B465" s="47"/>
      <c r="C465" s="47"/>
      <c r="D465" s="47"/>
      <c r="E465" s="48"/>
      <c r="F465" s="49"/>
      <c r="G465" s="50"/>
      <c r="H465" s="47"/>
      <c r="I465" s="47"/>
      <c r="J465" s="47"/>
      <c r="K465" s="47"/>
      <c r="L465" s="47"/>
      <c r="M465" s="47"/>
      <c r="N465" s="47"/>
      <c r="O465" s="47"/>
      <c r="P465" s="47"/>
    </row>
    <row r="466" spans="1:16" x14ac:dyDescent="0.2">
      <c r="A466" s="47"/>
      <c r="B466" s="47"/>
      <c r="C466" s="47"/>
      <c r="D466" s="47"/>
      <c r="E466" s="48"/>
      <c r="F466" s="49"/>
      <c r="G466" s="50"/>
      <c r="H466" s="47"/>
      <c r="I466" s="47"/>
      <c r="J466" s="47"/>
      <c r="K466" s="47"/>
      <c r="L466" s="47"/>
      <c r="M466" s="47"/>
      <c r="N466" s="47"/>
      <c r="O466" s="47"/>
      <c r="P466" s="47"/>
    </row>
    <row r="467" spans="1:16" x14ac:dyDescent="0.2">
      <c r="A467" s="47"/>
      <c r="B467" s="47"/>
      <c r="C467" s="47"/>
      <c r="D467" s="47"/>
      <c r="E467" s="48"/>
      <c r="F467" s="49"/>
      <c r="G467" s="50"/>
      <c r="H467" s="47"/>
      <c r="I467" s="47"/>
      <c r="J467" s="47"/>
      <c r="K467" s="47"/>
      <c r="L467" s="47"/>
      <c r="M467" s="47"/>
      <c r="N467" s="47"/>
      <c r="O467" s="47"/>
      <c r="P467" s="47"/>
    </row>
    <row r="468" spans="1:16" x14ac:dyDescent="0.2">
      <c r="A468" s="47"/>
      <c r="B468" s="47"/>
      <c r="C468" s="47"/>
      <c r="D468" s="47"/>
      <c r="E468" s="48"/>
      <c r="F468" s="49"/>
      <c r="G468" s="50"/>
      <c r="H468" s="47"/>
      <c r="I468" s="47"/>
      <c r="J468" s="47"/>
      <c r="K468" s="47"/>
      <c r="L468" s="47"/>
      <c r="M468" s="47"/>
      <c r="N468" s="47"/>
      <c r="O468" s="47"/>
      <c r="P468" s="47"/>
    </row>
    <row r="469" spans="1:16" x14ac:dyDescent="0.2">
      <c r="A469" s="47"/>
      <c r="B469" s="47"/>
      <c r="C469" s="47"/>
      <c r="D469" s="47"/>
      <c r="E469" s="48"/>
      <c r="F469" s="49"/>
      <c r="G469" s="50"/>
      <c r="H469" s="47"/>
      <c r="I469" s="47"/>
      <c r="J469" s="47"/>
      <c r="K469" s="47"/>
      <c r="L469" s="47"/>
      <c r="M469" s="47"/>
      <c r="N469" s="47"/>
      <c r="O469" s="47"/>
      <c r="P469" s="47"/>
    </row>
    <row r="470" spans="1:16" x14ac:dyDescent="0.2">
      <c r="A470" s="47"/>
      <c r="B470" s="47"/>
      <c r="C470" s="47"/>
      <c r="D470" s="47"/>
      <c r="E470" s="48"/>
      <c r="F470" s="49"/>
      <c r="G470" s="50"/>
      <c r="H470" s="47"/>
      <c r="I470" s="47"/>
      <c r="J470" s="47"/>
      <c r="K470" s="47"/>
      <c r="L470" s="47"/>
      <c r="M470" s="47"/>
      <c r="N470" s="47"/>
      <c r="O470" s="47"/>
      <c r="P470" s="47"/>
    </row>
    <row r="471" spans="1:16" x14ac:dyDescent="0.2">
      <c r="A471" s="47"/>
      <c r="B471" s="47"/>
      <c r="C471" s="47"/>
      <c r="D471" s="47"/>
      <c r="E471" s="48"/>
      <c r="F471" s="49"/>
      <c r="G471" s="50"/>
      <c r="H471" s="47"/>
      <c r="I471" s="47"/>
      <c r="J471" s="47"/>
      <c r="K471" s="47"/>
      <c r="L471" s="47"/>
      <c r="M471" s="47"/>
      <c r="N471" s="47"/>
      <c r="O471" s="47"/>
      <c r="P471" s="47"/>
    </row>
    <row r="472" spans="1:16" x14ac:dyDescent="0.2">
      <c r="A472" s="47"/>
      <c r="B472" s="47"/>
      <c r="C472" s="47"/>
      <c r="D472" s="47"/>
      <c r="E472" s="48"/>
      <c r="F472" s="49"/>
      <c r="G472" s="50"/>
      <c r="H472" s="47"/>
      <c r="I472" s="47"/>
      <c r="J472" s="47"/>
      <c r="K472" s="47"/>
      <c r="L472" s="47"/>
      <c r="M472" s="47"/>
      <c r="N472" s="47"/>
      <c r="O472" s="47"/>
      <c r="P472" s="47"/>
    </row>
    <row r="473" spans="1:16" x14ac:dyDescent="0.2">
      <c r="A473" s="47"/>
      <c r="B473" s="47"/>
      <c r="C473" s="47"/>
      <c r="D473" s="47"/>
      <c r="E473" s="48"/>
      <c r="F473" s="49"/>
      <c r="G473" s="50"/>
      <c r="H473" s="47"/>
      <c r="I473" s="47"/>
      <c r="J473" s="47"/>
      <c r="K473" s="47"/>
      <c r="L473" s="47"/>
      <c r="M473" s="47"/>
      <c r="N473" s="47"/>
      <c r="O473" s="47"/>
      <c r="P473" s="47"/>
    </row>
    <row r="474" spans="1:16" x14ac:dyDescent="0.2">
      <c r="A474" s="47"/>
      <c r="B474" s="47"/>
      <c r="C474" s="47"/>
      <c r="D474" s="47"/>
      <c r="E474" s="48"/>
      <c r="F474" s="49"/>
      <c r="G474" s="50"/>
      <c r="H474" s="47"/>
      <c r="I474" s="47"/>
      <c r="J474" s="47"/>
      <c r="K474" s="47"/>
      <c r="L474" s="47"/>
      <c r="M474" s="47"/>
      <c r="N474" s="47"/>
      <c r="O474" s="47"/>
      <c r="P474" s="47"/>
    </row>
    <row r="475" spans="1:16" x14ac:dyDescent="0.2">
      <c r="A475" s="47"/>
      <c r="B475" s="47"/>
      <c r="C475" s="47"/>
      <c r="D475" s="47"/>
      <c r="E475" s="48"/>
      <c r="F475" s="49"/>
      <c r="G475" s="50"/>
      <c r="H475" s="47"/>
      <c r="I475" s="47"/>
      <c r="J475" s="47"/>
      <c r="K475" s="47"/>
      <c r="L475" s="47"/>
      <c r="M475" s="47"/>
      <c r="N475" s="47"/>
      <c r="O475" s="47"/>
      <c r="P475" s="47"/>
    </row>
    <row r="476" spans="1:16" x14ac:dyDescent="0.2">
      <c r="A476" s="47"/>
      <c r="B476" s="47"/>
      <c r="C476" s="47"/>
      <c r="D476" s="47"/>
      <c r="E476" s="48"/>
      <c r="F476" s="49"/>
      <c r="G476" s="50"/>
      <c r="H476" s="47"/>
      <c r="I476" s="47"/>
      <c r="J476" s="47"/>
      <c r="K476" s="47"/>
      <c r="L476" s="47"/>
      <c r="M476" s="47"/>
      <c r="N476" s="47"/>
      <c r="O476" s="47"/>
      <c r="P476" s="47"/>
    </row>
    <row r="477" spans="1:16" x14ac:dyDescent="0.2">
      <c r="A477" s="47"/>
      <c r="B477" s="47"/>
      <c r="C477" s="47"/>
      <c r="D477" s="47"/>
      <c r="E477" s="48"/>
      <c r="F477" s="49"/>
      <c r="G477" s="50"/>
      <c r="H477" s="47"/>
      <c r="I477" s="47"/>
      <c r="J477" s="47"/>
      <c r="K477" s="47"/>
      <c r="L477" s="47"/>
      <c r="M477" s="47"/>
      <c r="N477" s="47"/>
      <c r="O477" s="47"/>
      <c r="P477" s="47"/>
    </row>
    <row r="478" spans="1:16" x14ac:dyDescent="0.2">
      <c r="A478" s="47"/>
      <c r="B478" s="47"/>
      <c r="C478" s="47"/>
      <c r="D478" s="47"/>
      <c r="E478" s="48"/>
      <c r="F478" s="49"/>
      <c r="G478" s="50"/>
      <c r="H478" s="47"/>
      <c r="I478" s="47"/>
      <c r="J478" s="47"/>
      <c r="K478" s="47"/>
      <c r="L478" s="47"/>
      <c r="M478" s="47"/>
      <c r="N478" s="47"/>
      <c r="O478" s="47"/>
      <c r="P478" s="47"/>
    </row>
    <row r="479" spans="1:16" x14ac:dyDescent="0.2">
      <c r="A479" s="47"/>
      <c r="B479" s="47"/>
      <c r="C479" s="47"/>
      <c r="D479" s="47"/>
      <c r="E479" s="48"/>
      <c r="F479" s="49"/>
      <c r="G479" s="50"/>
      <c r="H479" s="47"/>
      <c r="I479" s="47"/>
      <c r="J479" s="47"/>
      <c r="K479" s="47"/>
      <c r="L479" s="47"/>
      <c r="M479" s="47"/>
      <c r="N479" s="47"/>
      <c r="O479" s="47"/>
      <c r="P479" s="47"/>
    </row>
    <row r="480" spans="1:16" x14ac:dyDescent="0.2">
      <c r="A480" s="47"/>
      <c r="B480" s="47"/>
      <c r="C480" s="47"/>
      <c r="D480" s="47"/>
      <c r="E480" s="48"/>
      <c r="F480" s="49"/>
      <c r="G480" s="50"/>
      <c r="H480" s="47"/>
      <c r="I480" s="47"/>
      <c r="J480" s="47"/>
      <c r="K480" s="47"/>
      <c r="L480" s="47"/>
      <c r="M480" s="47"/>
      <c r="N480" s="47"/>
      <c r="O480" s="47"/>
      <c r="P480" s="47"/>
    </row>
    <row r="481" spans="1:16" x14ac:dyDescent="0.2">
      <c r="A481" s="47"/>
      <c r="B481" s="47"/>
      <c r="C481" s="47"/>
      <c r="D481" s="47"/>
      <c r="E481" s="48"/>
      <c r="F481" s="49"/>
      <c r="G481" s="50"/>
      <c r="H481" s="47"/>
      <c r="I481" s="47"/>
      <c r="J481" s="47"/>
      <c r="K481" s="47"/>
      <c r="L481" s="47"/>
      <c r="M481" s="47"/>
      <c r="N481" s="47"/>
      <c r="O481" s="47"/>
      <c r="P481" s="47"/>
    </row>
    <row r="482" spans="1:16" x14ac:dyDescent="0.2">
      <c r="A482" s="47"/>
      <c r="B482" s="47"/>
      <c r="C482" s="47"/>
      <c r="D482" s="47"/>
      <c r="E482" s="48"/>
      <c r="F482" s="49"/>
      <c r="G482" s="50"/>
      <c r="H482" s="47"/>
      <c r="I482" s="47"/>
      <c r="J482" s="47"/>
      <c r="K482" s="47"/>
      <c r="L482" s="47"/>
      <c r="M482" s="47"/>
      <c r="N482" s="47"/>
      <c r="O482" s="47"/>
      <c r="P482" s="47"/>
    </row>
    <row r="483" spans="1:16" x14ac:dyDescent="0.2">
      <c r="A483" s="47"/>
      <c r="B483" s="47"/>
      <c r="C483" s="47"/>
      <c r="D483" s="47"/>
      <c r="E483" s="48"/>
      <c r="F483" s="49"/>
      <c r="G483" s="50"/>
      <c r="H483" s="47"/>
      <c r="I483" s="47"/>
      <c r="J483" s="47"/>
      <c r="K483" s="47"/>
      <c r="L483" s="47"/>
      <c r="M483" s="47"/>
      <c r="N483" s="47"/>
      <c r="O483" s="47"/>
      <c r="P483" s="47"/>
    </row>
    <row r="484" spans="1:16" x14ac:dyDescent="0.2">
      <c r="A484" s="47"/>
      <c r="B484" s="47"/>
      <c r="C484" s="47"/>
      <c r="D484" s="47"/>
      <c r="E484" s="48"/>
      <c r="F484" s="49"/>
      <c r="G484" s="50"/>
      <c r="H484" s="47"/>
      <c r="I484" s="47"/>
      <c r="J484" s="47"/>
      <c r="K484" s="47"/>
      <c r="L484" s="47"/>
      <c r="M484" s="47"/>
      <c r="N484" s="47"/>
      <c r="O484" s="47"/>
      <c r="P484" s="47"/>
    </row>
    <row r="485" spans="1:16" x14ac:dyDescent="0.2">
      <c r="A485" s="47"/>
      <c r="B485" s="47"/>
      <c r="C485" s="47"/>
      <c r="D485" s="47"/>
      <c r="E485" s="48"/>
      <c r="F485" s="49"/>
      <c r="G485" s="50"/>
      <c r="H485" s="47"/>
      <c r="I485" s="47"/>
      <c r="J485" s="47"/>
      <c r="K485" s="47"/>
      <c r="L485" s="47"/>
      <c r="M485" s="47"/>
      <c r="N485" s="47"/>
      <c r="O485" s="47"/>
      <c r="P485" s="47"/>
    </row>
    <row r="486" spans="1:16" x14ac:dyDescent="0.2">
      <c r="A486" s="47"/>
      <c r="B486" s="47"/>
      <c r="C486" s="47"/>
      <c r="D486" s="47"/>
      <c r="E486" s="48"/>
      <c r="F486" s="49"/>
      <c r="G486" s="50"/>
      <c r="H486" s="47"/>
      <c r="I486" s="47"/>
      <c r="J486" s="47"/>
      <c r="K486" s="47"/>
      <c r="L486" s="47"/>
      <c r="M486" s="47"/>
      <c r="N486" s="47"/>
      <c r="O486" s="47"/>
      <c r="P486" s="47"/>
    </row>
    <row r="487" spans="1:16" x14ac:dyDescent="0.2">
      <c r="A487" s="47"/>
      <c r="B487" s="47"/>
      <c r="C487" s="47"/>
      <c r="D487" s="47"/>
      <c r="E487" s="48"/>
      <c r="F487" s="49"/>
      <c r="G487" s="50"/>
      <c r="H487" s="47"/>
      <c r="I487" s="47"/>
      <c r="J487" s="47"/>
      <c r="K487" s="47"/>
      <c r="L487" s="47"/>
      <c r="M487" s="47"/>
      <c r="N487" s="47"/>
      <c r="O487" s="47"/>
      <c r="P487" s="47"/>
    </row>
    <row r="488" spans="1:16" x14ac:dyDescent="0.2">
      <c r="A488" s="47"/>
      <c r="B488" s="47"/>
      <c r="C488" s="47"/>
      <c r="D488" s="47"/>
      <c r="E488" s="48"/>
      <c r="F488" s="49"/>
      <c r="G488" s="50"/>
      <c r="H488" s="47"/>
      <c r="I488" s="47"/>
      <c r="J488" s="47"/>
      <c r="K488" s="47"/>
      <c r="L488" s="47"/>
      <c r="M488" s="47"/>
      <c r="N488" s="47"/>
      <c r="O488" s="47"/>
      <c r="P488" s="47"/>
    </row>
    <row r="489" spans="1:16" x14ac:dyDescent="0.2">
      <c r="A489" s="47"/>
      <c r="B489" s="47"/>
      <c r="C489" s="47"/>
      <c r="D489" s="47"/>
      <c r="E489" s="48"/>
      <c r="F489" s="49"/>
      <c r="G489" s="50"/>
      <c r="H489" s="47"/>
      <c r="I489" s="47"/>
      <c r="J489" s="47"/>
      <c r="K489" s="47"/>
      <c r="L489" s="47"/>
      <c r="M489" s="47"/>
      <c r="N489" s="47"/>
      <c r="O489" s="47"/>
      <c r="P489" s="47"/>
    </row>
    <row r="490" spans="1:16" x14ac:dyDescent="0.2">
      <c r="A490" s="47"/>
      <c r="B490" s="47"/>
      <c r="C490" s="47"/>
      <c r="D490" s="47"/>
      <c r="E490" s="48"/>
      <c r="F490" s="49"/>
      <c r="G490" s="50"/>
      <c r="H490" s="47"/>
      <c r="I490" s="47"/>
      <c r="J490" s="47"/>
      <c r="K490" s="47"/>
      <c r="L490" s="47"/>
      <c r="M490" s="47"/>
      <c r="N490" s="47"/>
      <c r="O490" s="47"/>
      <c r="P490" s="47"/>
    </row>
    <row r="491" spans="1:16" x14ac:dyDescent="0.2">
      <c r="A491" s="47"/>
      <c r="B491" s="47"/>
      <c r="C491" s="47"/>
      <c r="D491" s="47"/>
      <c r="E491" s="48"/>
      <c r="F491" s="49"/>
      <c r="G491" s="50"/>
      <c r="H491" s="47"/>
      <c r="I491" s="47"/>
      <c r="J491" s="47"/>
      <c r="K491" s="47"/>
      <c r="L491" s="47"/>
      <c r="M491" s="47"/>
      <c r="N491" s="47"/>
      <c r="O491" s="47"/>
      <c r="P491" s="47"/>
    </row>
    <row r="492" spans="1:16" x14ac:dyDescent="0.2">
      <c r="A492" s="47"/>
      <c r="B492" s="47"/>
      <c r="C492" s="47"/>
      <c r="D492" s="47"/>
      <c r="E492" s="48"/>
      <c r="F492" s="49"/>
      <c r="G492" s="50"/>
      <c r="H492" s="47"/>
      <c r="I492" s="47"/>
      <c r="J492" s="47"/>
      <c r="K492" s="47"/>
      <c r="L492" s="47"/>
      <c r="M492" s="47"/>
      <c r="N492" s="47"/>
      <c r="O492" s="47"/>
      <c r="P492" s="47"/>
    </row>
    <row r="493" spans="1:16" x14ac:dyDescent="0.2">
      <c r="A493" s="47"/>
      <c r="B493" s="47"/>
      <c r="C493" s="47"/>
      <c r="D493" s="47"/>
      <c r="E493" s="48"/>
      <c r="F493" s="49"/>
      <c r="G493" s="50"/>
      <c r="H493" s="47"/>
      <c r="I493" s="47"/>
      <c r="J493" s="47"/>
      <c r="K493" s="47"/>
      <c r="L493" s="47"/>
      <c r="M493" s="47"/>
      <c r="N493" s="47"/>
      <c r="O493" s="47"/>
      <c r="P493" s="47"/>
    </row>
    <row r="494" spans="1:16" x14ac:dyDescent="0.2">
      <c r="A494" s="47"/>
      <c r="B494" s="47"/>
      <c r="C494" s="47"/>
      <c r="D494" s="47"/>
      <c r="E494" s="48"/>
      <c r="F494" s="49"/>
      <c r="G494" s="50"/>
      <c r="H494" s="47"/>
      <c r="I494" s="47"/>
      <c r="J494" s="47"/>
      <c r="K494" s="47"/>
      <c r="L494" s="47"/>
      <c r="M494" s="47"/>
      <c r="N494" s="47"/>
      <c r="O494" s="47"/>
      <c r="P494" s="47"/>
    </row>
    <row r="495" spans="1:16" x14ac:dyDescent="0.2">
      <c r="A495" s="47"/>
      <c r="B495" s="47"/>
      <c r="C495" s="47"/>
      <c r="D495" s="47"/>
      <c r="E495" s="48"/>
      <c r="F495" s="49"/>
      <c r="G495" s="50"/>
      <c r="H495" s="47"/>
      <c r="I495" s="47"/>
      <c r="J495" s="47"/>
      <c r="K495" s="47"/>
      <c r="L495" s="47"/>
      <c r="M495" s="47"/>
      <c r="N495" s="47"/>
      <c r="O495" s="47"/>
      <c r="P495" s="47"/>
    </row>
    <row r="496" spans="1:16" x14ac:dyDescent="0.2">
      <c r="A496" s="47"/>
      <c r="B496" s="47"/>
      <c r="C496" s="47"/>
      <c r="D496" s="47"/>
      <c r="E496" s="48"/>
      <c r="F496" s="49"/>
      <c r="G496" s="50"/>
      <c r="H496" s="47"/>
      <c r="I496" s="47"/>
    </row>
    <row r="497" spans="1:9" x14ac:dyDescent="0.2">
      <c r="A497" s="47"/>
      <c r="B497" s="47"/>
      <c r="C497" s="47"/>
      <c r="D497" s="47"/>
      <c r="E497" s="48"/>
      <c r="F497" s="49"/>
      <c r="G497" s="50"/>
      <c r="H497" s="47"/>
      <c r="I497" s="47"/>
    </row>
  </sheetData>
  <sheetProtection sheet="1" formatCells="0" formatColumns="0" formatRows="0" sort="0" autoFilter="0" pivotTables="0"/>
  <customSheetViews>
    <customSheetView guid="{62D9056B-30AB-244E-A975-879469157905}">
      <selection activeCell="E32" sqref="E32"/>
      <pageMargins left="0.7" right="0.7" top="0.75" bottom="0.75" header="0.3" footer="0.3"/>
    </customSheetView>
  </customSheetViews>
  <mergeCells count="88">
    <mergeCell ref="K13:L14"/>
    <mergeCell ref="N13:O14"/>
    <mergeCell ref="S3:T3"/>
    <mergeCell ref="S4:T4"/>
    <mergeCell ref="S5:T5"/>
    <mergeCell ref="F1:F2"/>
    <mergeCell ref="G1:G2"/>
    <mergeCell ref="H1:H2"/>
    <mergeCell ref="S1:T1"/>
    <mergeCell ref="S2:T2"/>
    <mergeCell ref="A1:A2"/>
    <mergeCell ref="B1:B2"/>
    <mergeCell ref="C1:C2"/>
    <mergeCell ref="D1:D2"/>
    <mergeCell ref="E1:E2"/>
    <mergeCell ref="R16:S17"/>
    <mergeCell ref="T16:T17"/>
    <mergeCell ref="R18:S19"/>
    <mergeCell ref="T18:T19"/>
    <mergeCell ref="S6:T6"/>
    <mergeCell ref="R11:S11"/>
    <mergeCell ref="R12:S13"/>
    <mergeCell ref="T12:T13"/>
    <mergeCell ref="R14:S15"/>
    <mergeCell ref="T14:T15"/>
    <mergeCell ref="R7:U9"/>
    <mergeCell ref="R20:S21"/>
    <mergeCell ref="T20:T21"/>
    <mergeCell ref="R28:S29"/>
    <mergeCell ref="T28:T29"/>
    <mergeCell ref="R30:S31"/>
    <mergeCell ref="T30:T31"/>
    <mergeCell ref="R22:S23"/>
    <mergeCell ref="T22:T23"/>
    <mergeCell ref="R24:S25"/>
    <mergeCell ref="T24:T25"/>
    <mergeCell ref="R26:S27"/>
    <mergeCell ref="T26:T27"/>
    <mergeCell ref="R32:S33"/>
    <mergeCell ref="T32:T33"/>
    <mergeCell ref="R42:S43"/>
    <mergeCell ref="T42:T43"/>
    <mergeCell ref="R44:S45"/>
    <mergeCell ref="T44:T45"/>
    <mergeCell ref="R38:S39"/>
    <mergeCell ref="T38:T39"/>
    <mergeCell ref="R40:S41"/>
    <mergeCell ref="T40:T41"/>
    <mergeCell ref="R34:S35"/>
    <mergeCell ref="T34:T35"/>
    <mergeCell ref="R36:S37"/>
    <mergeCell ref="T36:T37"/>
    <mergeCell ref="R46:S47"/>
    <mergeCell ref="T46:T47"/>
    <mergeCell ref="R48:S49"/>
    <mergeCell ref="T48:T49"/>
    <mergeCell ref="R64:S65"/>
    <mergeCell ref="T64:T65"/>
    <mergeCell ref="R66:S67"/>
    <mergeCell ref="T66:T67"/>
    <mergeCell ref="R50:S51"/>
    <mergeCell ref="T50:T51"/>
    <mergeCell ref="R52:S53"/>
    <mergeCell ref="T52:T53"/>
    <mergeCell ref="R54:S55"/>
    <mergeCell ref="T54:T55"/>
    <mergeCell ref="U28:U29"/>
    <mergeCell ref="U30:U31"/>
    <mergeCell ref="U12:U13"/>
    <mergeCell ref="U14:U15"/>
    <mergeCell ref="U16:U17"/>
    <mergeCell ref="U18:U19"/>
    <mergeCell ref="U20:U21"/>
    <mergeCell ref="U22:U23"/>
    <mergeCell ref="U24:U25"/>
    <mergeCell ref="U26:U27"/>
    <mergeCell ref="U52:U53"/>
    <mergeCell ref="U54:U55"/>
    <mergeCell ref="U42:U43"/>
    <mergeCell ref="U44:U45"/>
    <mergeCell ref="U46:U47"/>
    <mergeCell ref="U48:U49"/>
    <mergeCell ref="U50:U51"/>
    <mergeCell ref="U32:U33"/>
    <mergeCell ref="U34:U35"/>
    <mergeCell ref="U36:U37"/>
    <mergeCell ref="U38:U39"/>
    <mergeCell ref="U40:U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Common Functions</vt:lpstr>
      <vt:lpstr>Lookups</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2021-03-03T00:12:23Z</dcterms:created>
  <dcterms:modified xsi:type="dcterms:W3CDTF">2021-03-19T21:06:37Z</dcterms:modified>
</cp:coreProperties>
</file>